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1.xml" ContentType="application/vnd.openxmlformats-officedocument.spreadsheetml.tab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licers/slicer4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9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10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filterPrivacy="1"/>
  <bookViews>
    <workbookView xWindow="-96" yWindow="-96" windowWidth="19380" windowHeight="9168" firstSheet="1" activeTab="4"/>
  </bookViews>
  <sheets>
    <sheet name="Aumento Annuale Stipendi " sheetId="13" r:id="rId1"/>
    <sheet name="Rapp Anz.Lav  Stip" sheetId="15" r:id="rId2"/>
    <sheet name="Rapp Anz Lav Stip" sheetId="18" r:id="rId3"/>
    <sheet name="Esercizio 1" sheetId="1" r:id="rId4"/>
    <sheet name="Esercizio 2a" sheetId="2" r:id="rId5"/>
    <sheet name="Esercizio 2b" sheetId="3" r:id="rId6"/>
    <sheet name="Esercizio 3 " sheetId="4" r:id="rId7"/>
    <sheet name="DB" sheetId="10" r:id="rId8"/>
  </sheets>
  <definedNames>
    <definedName name="FiltroDati_Anni">#N/A</definedName>
    <definedName name="FiltroDati_Anz_lavoro">#N/A</definedName>
    <definedName name="FiltroDati_Settore">#N/A</definedName>
    <definedName name="FiltroDati_Stipendio">#N/A</definedName>
  </definedNames>
  <calcPr calcId="162913"/>
  <pivotCaches>
    <pivotCache cacheId="52" r:id="rId9"/>
    <pivotCache cacheId="62" r:id="rId10"/>
  </pivotCaches>
  <extLst>
    <ext xmlns:x14="http://schemas.microsoft.com/office/spreadsheetml/2009/9/main" uri="{BBE1A952-AA13-448e-AADC-164F8A28A991}">
      <x14:slicerCaches>
        <x14:slicerCache r:id="rId11"/>
        <x14:slicerCache r:id="rId12"/>
        <x14:slicerCache r:id="rId13"/>
        <x14:slicerCache r:id="rId1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15" i="4" l="1"/>
  <c r="C8" i="2"/>
  <c r="C44" i="13"/>
  <c r="C2" i="15"/>
  <c r="C20" i="15"/>
  <c r="C19" i="15"/>
  <c r="C17" i="15"/>
  <c r="C18" i="15"/>
  <c r="C16" i="15"/>
  <c r="C15" i="15"/>
  <c r="C14" i="15"/>
  <c r="C13" i="15"/>
  <c r="C12" i="15"/>
  <c r="C11" i="15"/>
  <c r="C10" i="15"/>
  <c r="C9" i="15"/>
  <c r="C8" i="15"/>
  <c r="C3" i="15"/>
  <c r="C4" i="15"/>
  <c r="C5" i="15"/>
  <c r="C6" i="15"/>
  <c r="C7" i="15"/>
  <c r="C21" i="15" l="1"/>
  <c r="I18" i="4" l="1"/>
  <c r="H18" i="4"/>
  <c r="H14" i="4"/>
  <c r="H12" i="4"/>
  <c r="H4" i="4"/>
  <c r="H5" i="4"/>
  <c r="H6" i="4"/>
  <c r="H7" i="4"/>
  <c r="H8" i="4"/>
  <c r="H9" i="4"/>
  <c r="H3" i="4"/>
  <c r="D11" i="3"/>
  <c r="B17" i="2"/>
  <c r="B20" i="2"/>
  <c r="B14" i="2"/>
  <c r="B11" i="2"/>
  <c r="C11" i="2"/>
  <c r="I3" i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2" i="1"/>
  <c r="H3" i="1"/>
  <c r="H4" i="1"/>
  <c r="H5" i="1"/>
  <c r="H6" i="1"/>
  <c r="H7" i="1"/>
  <c r="H8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2" i="1"/>
  <c r="F2" i="1"/>
  <c r="H11" i="4" l="1"/>
  <c r="G29" i="1"/>
  <c r="F29" i="1"/>
  <c r="G14" i="1"/>
  <c r="F14" i="1"/>
  <c r="G21" i="1"/>
  <c r="F21" i="1"/>
  <c r="G3" i="1"/>
  <c r="F3" i="1"/>
  <c r="G19" i="1"/>
  <c r="G5" i="1"/>
  <c r="F19" i="1"/>
  <c r="F5" i="1"/>
  <c r="G25" i="1"/>
  <c r="G15" i="1"/>
  <c r="G17" i="1"/>
  <c r="G9" i="1"/>
  <c r="G6" i="1"/>
  <c r="G12" i="1"/>
  <c r="G7" i="1"/>
  <c r="G11" i="1"/>
  <c r="G16" i="1"/>
  <c r="G2" i="1"/>
  <c r="G26" i="1"/>
  <c r="G27" i="1"/>
  <c r="G28" i="1"/>
  <c r="G10" i="1"/>
  <c r="G13" i="1"/>
  <c r="G18" i="1"/>
  <c r="G23" i="1"/>
  <c r="G8" i="1"/>
  <c r="G24" i="1"/>
  <c r="G22" i="1"/>
  <c r="G20" i="1"/>
  <c r="G4" i="1"/>
  <c r="F25" i="1"/>
  <c r="F15" i="1"/>
  <c r="F17" i="1"/>
  <c r="F9" i="1"/>
  <c r="F6" i="1"/>
  <c r="F12" i="1"/>
  <c r="F7" i="1"/>
  <c r="F11" i="1"/>
  <c r="F16" i="1"/>
  <c r="F26" i="1"/>
  <c r="F27" i="1"/>
  <c r="F28" i="1"/>
  <c r="F10" i="1"/>
  <c r="F13" i="1"/>
  <c r="F18" i="1"/>
  <c r="F23" i="1"/>
  <c r="F8" i="1"/>
  <c r="F24" i="1"/>
  <c r="F22" i="1"/>
  <c r="F20" i="1"/>
  <c r="F4" i="1"/>
  <c r="A31" i="1" l="1"/>
</calcChain>
</file>

<file path=xl/sharedStrings.xml><?xml version="1.0" encoding="utf-8"?>
<sst xmlns="http://schemas.openxmlformats.org/spreadsheetml/2006/main" count="133" uniqueCount="92">
  <si>
    <t>Amministrazione</t>
  </si>
  <si>
    <t>Direzione</t>
  </si>
  <si>
    <t>Produzione</t>
  </si>
  <si>
    <t>Cognome</t>
  </si>
  <si>
    <t>Settore</t>
  </si>
  <si>
    <t>Stipendio</t>
  </si>
  <si>
    <t>Anz_lavoro</t>
  </si>
  <si>
    <t>Dt_assunzione</t>
  </si>
  <si>
    <t>Dt_nascita</t>
  </si>
  <si>
    <t>Commerciale</t>
  </si>
  <si>
    <t>Dipendende 1</t>
  </si>
  <si>
    <t>Dipendende 2</t>
  </si>
  <si>
    <t>Dipendende 3</t>
  </si>
  <si>
    <t>Dipendende 4</t>
  </si>
  <si>
    <t>Dipendende 5</t>
  </si>
  <si>
    <t>Dipendende 6</t>
  </si>
  <si>
    <t>Dipendende 7</t>
  </si>
  <si>
    <t>Dipendende 8</t>
  </si>
  <si>
    <t>Dipendende 9</t>
  </si>
  <si>
    <t>Dipendende 10</t>
  </si>
  <si>
    <t>Dipendende 11</t>
  </si>
  <si>
    <t>Dipendende 12</t>
  </si>
  <si>
    <t>Dipendende 13</t>
  </si>
  <si>
    <t>Dipendende 14</t>
  </si>
  <si>
    <t>Dipendende 15</t>
  </si>
  <si>
    <t>Dipendende 16</t>
  </si>
  <si>
    <t>Dipendende 17</t>
  </si>
  <si>
    <t>Dipendende 18</t>
  </si>
  <si>
    <t>Dipendende 19</t>
  </si>
  <si>
    <t>Dipendende 20</t>
  </si>
  <si>
    <t>Dipendende 21</t>
  </si>
  <si>
    <t>Dipendende 22</t>
  </si>
  <si>
    <t>Dipendende 23</t>
  </si>
  <si>
    <t>Dipendende 24</t>
  </si>
  <si>
    <t>Dipendende 25</t>
  </si>
  <si>
    <t>Dipendende 26</t>
  </si>
  <si>
    <t>Dipendende 27</t>
  </si>
  <si>
    <t>Dipendende 28</t>
  </si>
  <si>
    <t>100 giorni lavorativi a partire dal 20/4/20</t>
  </si>
  <si>
    <t>Giorni lavorativi fra due date</t>
  </si>
  <si>
    <t xml:space="preserve">differenza mesi </t>
  </si>
  <si>
    <t>S. Stefano</t>
  </si>
  <si>
    <t>Natale</t>
  </si>
  <si>
    <t>differenza giorni</t>
  </si>
  <si>
    <t>Ferragosto assunzione</t>
  </si>
  <si>
    <t>Festa della Repubblica</t>
  </si>
  <si>
    <t>Festa del lavoro</t>
  </si>
  <si>
    <t>numero settimana</t>
  </si>
  <si>
    <t>data finale</t>
  </si>
  <si>
    <t>Liberazione</t>
  </si>
  <si>
    <t>Lunedì di pasqua</t>
  </si>
  <si>
    <t>Epifania</t>
  </si>
  <si>
    <t>data iniziale</t>
  </si>
  <si>
    <t>Capodanno</t>
  </si>
  <si>
    <t>Festività 2020</t>
  </si>
  <si>
    <t>totale</t>
  </si>
  <si>
    <t>Retr. Straordinario</t>
  </si>
  <si>
    <t>Retrib. Oraria</t>
  </si>
  <si>
    <t>totale ore</t>
  </si>
  <si>
    <t>Domenica</t>
  </si>
  <si>
    <t>Sabato</t>
  </si>
  <si>
    <t>Venerdì</t>
  </si>
  <si>
    <t>Giovedì</t>
  </si>
  <si>
    <t>Mercoledì</t>
  </si>
  <si>
    <t>Martedì</t>
  </si>
  <si>
    <t>Lunedì</t>
  </si>
  <si>
    <t>uscita</t>
  </si>
  <si>
    <t>entrata</t>
  </si>
  <si>
    <r>
      <t xml:space="preserve">Età </t>
    </r>
    <r>
      <rPr>
        <b/>
        <i/>
        <sz val="11"/>
        <color theme="1"/>
        <rFont val="Calibri"/>
        <family val="2"/>
        <scheme val="minor"/>
      </rPr>
      <t>(DATA.DIFF)</t>
    </r>
  </si>
  <si>
    <r>
      <t xml:space="preserve">Età </t>
    </r>
    <r>
      <rPr>
        <b/>
        <i/>
        <sz val="11"/>
        <color theme="1"/>
        <rFont val="Calibri"/>
        <family val="2"/>
        <scheme val="minor"/>
      </rPr>
      <t>(INT)</t>
    </r>
  </si>
  <si>
    <r>
      <t xml:space="preserve">Età </t>
    </r>
    <r>
      <rPr>
        <b/>
        <i/>
        <sz val="11"/>
        <color theme="1"/>
        <rFont val="Calibri"/>
        <family val="2"/>
        <scheme val="minor"/>
      </rPr>
      <t>(DATA DIFF.(OGGI))</t>
    </r>
  </si>
  <si>
    <t xml:space="preserve"> modo 2</t>
  </si>
  <si>
    <t xml:space="preserve">*Uso il modo INT per arrotondare in difetto </t>
  </si>
  <si>
    <t>Il risultato è il numero seriale del giorno (44083) a cui cambio il formato (in formato data)</t>
  </si>
  <si>
    <t>Mancano:</t>
  </si>
  <si>
    <t>La somma mi restituisce un valore pari a (17:20), correggo la formattazione con il formato ora</t>
  </si>
  <si>
    <t>Moltiplico *24 per trasformare le 41h in un numero intero 41</t>
  </si>
  <si>
    <t>Etichette di riga</t>
  </si>
  <si>
    <t>Totale complessivo</t>
  </si>
  <si>
    <t>Somma di Stipendio</t>
  </si>
  <si>
    <t>(Tutto)</t>
  </si>
  <si>
    <t>2011</t>
  </si>
  <si>
    <t>2017</t>
  </si>
  <si>
    <t>2010</t>
  </si>
  <si>
    <t>2013</t>
  </si>
  <si>
    <t>2014</t>
  </si>
  <si>
    <t>2016</t>
  </si>
  <si>
    <t>2018</t>
  </si>
  <si>
    <t>(più elementi)</t>
  </si>
  <si>
    <t>Conteggio di Cognome</t>
  </si>
  <si>
    <t>Conteggio di Età (DATA.DIFF)</t>
  </si>
  <si>
    <t>Conteggio di Dt_assunzione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</si>
</sst>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44" formatCode="_-* #,##0.00\ &quot;€&quot;_-;\-* #,##0.00\ &quot;€&quot;_-;_-* &quot;-&quot;??\ &quot;€&quot;_-;_-@_-"/>
    <numFmt numFmtId="164" formatCode="_-[$€-2]\ * #,##0.00_-;\-[$€-2]\ * #,##0.00_-;_-[$€-2]\ * &quot;-&quot;??_-"/>
    <numFmt numFmtId="165" formatCode="[$-F800]dddd\,\ mmmm\ dd\,\ yyyy"/>
    <numFmt numFmtId="167" formatCode="_-&quot;€&quot;\ * #,##0.00_-;\-&quot;€&quot;\ * #,##0.00_-;_-&quot;€&quot;\ * &quot;-&quot;??_-;_-@_-"/>
    <numFmt numFmtId="170" formatCode="#,##0.00\ &quot;€&quot;"/>
    <numFmt numFmtId="178" formatCode="[h]:mm:ss;@"/>
    <numFmt numFmtId="179" formatCode="_-* #,##0.00\ [$€-410]_-;\-* #,##0.00\ [$€-410]_-;_-* &quot;-&quot;??\ [$€-410]_-;_-@_-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sz val="1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D9D58D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164" fontId="2" fillId="0" borderId="0" applyFont="0" applyFill="0" applyBorder="0" applyAlignment="0" applyProtection="0"/>
    <xf numFmtId="9" fontId="5" fillId="0" borderId="0" applyFont="0" applyFill="0" applyBorder="0" applyAlignment="0" applyProtection="0"/>
    <xf numFmtId="167" fontId="5" fillId="0" borderId="0" applyFont="0" applyFill="0" applyBorder="0" applyAlignment="0" applyProtection="0"/>
  </cellStyleXfs>
  <cellXfs count="57">
    <xf numFmtId="0" fontId="0" fillId="0" borderId="0" xfId="0"/>
    <xf numFmtId="0" fontId="0" fillId="0" borderId="0" xfId="0" applyFont="1"/>
    <xf numFmtId="0" fontId="0" fillId="0" borderId="1" xfId="0" applyFont="1" applyBorder="1"/>
    <xf numFmtId="0" fontId="3" fillId="0" borderId="1" xfId="0" applyFont="1" applyBorder="1"/>
    <xf numFmtId="14" fontId="3" fillId="0" borderId="1" xfId="0" applyNumberFormat="1" applyFont="1" applyBorder="1"/>
    <xf numFmtId="164" fontId="3" fillId="0" borderId="1" xfId="1" applyFont="1" applyBorder="1"/>
    <xf numFmtId="0" fontId="3" fillId="0" borderId="1" xfId="0" applyFont="1" applyFill="1" applyBorder="1"/>
    <xf numFmtId="14" fontId="0" fillId="0" borderId="1" xfId="0" applyNumberFormat="1" applyFont="1" applyBorder="1"/>
    <xf numFmtId="164" fontId="3" fillId="0" borderId="1" xfId="1" applyFont="1" applyFill="1" applyBorder="1"/>
    <xf numFmtId="0" fontId="0" fillId="0" borderId="1" xfId="0" applyFont="1" applyFill="1" applyBorder="1"/>
    <xf numFmtId="0" fontId="3" fillId="0" borderId="2" xfId="0" applyFont="1" applyBorder="1"/>
    <xf numFmtId="14" fontId="3" fillId="0" borderId="2" xfId="0" applyNumberFormat="1" applyFont="1" applyBorder="1"/>
    <xf numFmtId="164" fontId="3" fillId="0" borderId="2" xfId="1" applyFont="1" applyBorder="1"/>
    <xf numFmtId="0" fontId="0" fillId="0" borderId="2" xfId="0" applyFont="1" applyBorder="1"/>
    <xf numFmtId="0" fontId="0" fillId="0" borderId="0" xfId="0" applyFont="1" applyBorder="1"/>
    <xf numFmtId="165" fontId="0" fillId="0" borderId="0" xfId="0" applyNumberFormat="1"/>
    <xf numFmtId="0" fontId="0" fillId="3" borderId="1" xfId="0" applyNumberFormat="1" applyFill="1" applyBorder="1" applyAlignment="1">
      <alignment horizontal="center"/>
    </xf>
    <xf numFmtId="49" fontId="0" fillId="3" borderId="1" xfId="0" applyNumberFormat="1" applyFill="1" applyBorder="1"/>
    <xf numFmtId="0" fontId="0" fillId="0" borderId="1" xfId="0" applyBorder="1" applyAlignment="1">
      <alignment horizontal="left"/>
    </xf>
    <xf numFmtId="165" fontId="0" fillId="0" borderId="1" xfId="0" applyNumberFormat="1" applyBorder="1" applyAlignment="1">
      <alignment horizontal="left"/>
    </xf>
    <xf numFmtId="165" fontId="0" fillId="4" borderId="1" xfId="0" applyNumberFormat="1" applyFill="1" applyBorder="1"/>
    <xf numFmtId="14" fontId="0" fillId="0" borderId="3" xfId="0" applyNumberFormat="1" applyBorder="1"/>
    <xf numFmtId="14" fontId="0" fillId="5" borderId="4" xfId="0" applyNumberFormat="1" applyFill="1" applyBorder="1"/>
    <xf numFmtId="0" fontId="0" fillId="0" borderId="1" xfId="0" applyBorder="1"/>
    <xf numFmtId="0" fontId="0" fillId="0" borderId="0" xfId="0" applyAlignment="1">
      <alignment horizontal="right"/>
    </xf>
    <xf numFmtId="167" fontId="5" fillId="6" borderId="1" xfId="3" applyFont="1" applyFill="1" applyBorder="1"/>
    <xf numFmtId="0" fontId="0" fillId="6" borderId="1" xfId="0" applyFill="1" applyBorder="1"/>
    <xf numFmtId="2" fontId="0" fillId="0" borderId="0" xfId="0" applyNumberFormat="1"/>
    <xf numFmtId="0" fontId="1" fillId="0" borderId="1" xfId="0" applyFont="1" applyBorder="1"/>
    <xf numFmtId="20" fontId="0" fillId="0" borderId="1" xfId="0" applyNumberFormat="1" applyBorder="1"/>
    <xf numFmtId="0" fontId="0" fillId="6" borderId="1" xfId="0" applyFill="1" applyBorder="1" applyAlignment="1">
      <alignment horizontal="center"/>
    </xf>
    <xf numFmtId="0" fontId="0" fillId="9" borderId="0" xfId="0" applyFill="1"/>
    <xf numFmtId="165" fontId="0" fillId="3" borderId="1" xfId="0" applyNumberFormat="1" applyFill="1" applyBorder="1" applyAlignment="1">
      <alignment horizontal="center"/>
    </xf>
    <xf numFmtId="1" fontId="0" fillId="3" borderId="1" xfId="0" applyNumberFormat="1" applyFill="1" applyBorder="1" applyAlignment="1">
      <alignment horizontal="center"/>
    </xf>
    <xf numFmtId="0" fontId="7" fillId="9" borderId="0" xfId="0" applyFont="1" applyFill="1" applyAlignment="1">
      <alignment horizontal="right" vertical="top"/>
    </xf>
    <xf numFmtId="0" fontId="7" fillId="0" borderId="0" xfId="0" applyFont="1"/>
    <xf numFmtId="0" fontId="0" fillId="0" borderId="5" xfId="0" applyBorder="1"/>
    <xf numFmtId="165" fontId="0" fillId="5" borderId="2" xfId="0" applyNumberFormat="1" applyFill="1" applyBorder="1" applyAlignment="1">
      <alignment horizontal="center"/>
    </xf>
    <xf numFmtId="178" fontId="0" fillId="0" borderId="1" xfId="0" applyNumberFormat="1" applyBorder="1"/>
    <xf numFmtId="178" fontId="0" fillId="4" borderId="1" xfId="0" applyNumberFormat="1" applyFill="1" applyBorder="1"/>
    <xf numFmtId="2" fontId="0" fillId="9" borderId="1" xfId="0" applyNumberFormat="1" applyFill="1" applyBorder="1"/>
    <xf numFmtId="0" fontId="0" fillId="7" borderId="1" xfId="0" applyFill="1" applyBorder="1"/>
    <xf numFmtId="170" fontId="0" fillId="5" borderId="1" xfId="0" applyNumberFormat="1" applyFill="1" applyBorder="1"/>
    <xf numFmtId="0" fontId="0" fillId="10" borderId="1" xfId="0" applyFill="1" applyBorder="1" applyAlignment="1">
      <alignment horizontal="right"/>
    </xf>
    <xf numFmtId="179" fontId="0" fillId="5" borderId="1" xfId="0" applyNumberFormat="1" applyFill="1" applyBorder="1"/>
    <xf numFmtId="44" fontId="0" fillId="11" borderId="1" xfId="0" applyNumberFormat="1" applyFill="1" applyBorder="1"/>
    <xf numFmtId="0" fontId="1" fillId="4" borderId="1" xfId="0" applyFont="1" applyFill="1" applyBorder="1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65" fontId="0" fillId="8" borderId="1" xfId="0" applyNumberFormat="1" applyFill="1" applyBorder="1" applyAlignment="1">
      <alignment horizontal="center"/>
    </xf>
    <xf numFmtId="0" fontId="3" fillId="0" borderId="7" xfId="0" applyFont="1" applyBorder="1"/>
    <xf numFmtId="0" fontId="3" fillId="0" borderId="6" xfId="0" applyFont="1" applyBorder="1"/>
    <xf numFmtId="0" fontId="1" fillId="2" borderId="7" xfId="0" applyFont="1" applyFill="1" applyBorder="1" applyAlignment="1">
      <alignment horizontal="center"/>
    </xf>
    <xf numFmtId="0" fontId="1" fillId="2" borderId="2" xfId="0" applyFont="1" applyFill="1" applyBorder="1" applyAlignment="1">
      <alignment horizontal="center"/>
    </xf>
    <xf numFmtId="9" fontId="0" fillId="0" borderId="0" xfId="2" applyFont="1"/>
    <xf numFmtId="170" fontId="0" fillId="0" borderId="0" xfId="0" applyNumberFormat="1"/>
  </cellXfs>
  <cellStyles count="4">
    <cellStyle name="Euro" xfId="1"/>
    <cellStyle name="Normale" xfId="0" builtinId="0"/>
    <cellStyle name="Percentuale" xfId="2" builtinId="5"/>
    <cellStyle name="Valuta 2" xfId="3"/>
  </cellStyles>
  <dxfs count="13">
    <dxf>
      <font>
        <color rgb="FF006100"/>
      </font>
      <fill>
        <patternFill>
          <bgColor rgb="FFC6EF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numFmt numFmtId="19" formatCode="dd/mm/yyyy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numFmt numFmtId="19" formatCode="dd/mm/yyyy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bottom style="thin">
          <color indexed="64"/>
        </bottom>
      </border>
    </dxf>
    <dxf>
      <border outline="0">
        <left style="thin">
          <color indexed="64"/>
        </left>
        <top style="thin">
          <color indexed="64"/>
        </top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fill>
        <patternFill patternType="solid">
          <fgColor indexed="64"/>
          <bgColor theme="5" tint="0.39997558519241921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1" defaultTableStyle="TableStyleMedium2" defaultPivotStyle="PivotStyleLight16">
    <tableStyle name="Invisible" pivot="0" table="0" count="0"/>
  </tableStyles>
  <colors>
    <mruColors>
      <color rgb="FF3E6C80"/>
      <color rgb="FFD9D58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07/relationships/slicerCache" Target="slicerCaches/slicerCache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07/relationships/slicerCache" Target="slicerCaches/slicerCache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pivotCacheDefinition" Target="pivotCache/pivotCacheDefinition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microsoft.com/office/2007/relationships/slicerCache" Target="slicerCaches/slicerCache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[PROGETTO W4.xlsx]Aumento Annuale Stipendi !Tabella pivot9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'Aumento Annuale Stipendi '!$B$3</c:f>
              <c:strCache>
                <c:ptCount val="1"/>
                <c:pt idx="0">
                  <c:v>Somma di Stipendio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strRef>
              <c:f>'Aumento Annuale Stipendi '!$A$4:$A$10</c:f>
              <c:strCache>
                <c:ptCount val="7"/>
                <c:pt idx="0">
                  <c:v>2010</c:v>
                </c:pt>
                <c:pt idx="1">
                  <c:v>2011</c:v>
                </c:pt>
                <c:pt idx="2">
                  <c:v>2013</c:v>
                </c:pt>
                <c:pt idx="3">
                  <c:v>2014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</c:strCache>
            </c:strRef>
          </c:cat>
          <c:val>
            <c:numRef>
              <c:f>'Aumento Annuale Stipendi '!$B$4:$B$10</c:f>
              <c:numCache>
                <c:formatCode>General</c:formatCode>
                <c:ptCount val="7"/>
                <c:pt idx="0">
                  <c:v>1623</c:v>
                </c:pt>
                <c:pt idx="1">
                  <c:v>5597</c:v>
                </c:pt>
                <c:pt idx="2">
                  <c:v>2890</c:v>
                </c:pt>
                <c:pt idx="3">
                  <c:v>3090</c:v>
                </c:pt>
                <c:pt idx="4">
                  <c:v>1414</c:v>
                </c:pt>
                <c:pt idx="5">
                  <c:v>5355</c:v>
                </c:pt>
                <c:pt idx="6">
                  <c:v>2580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0-ABCA-418A-AE1C-416CCB9CA2A2}"/>
            </c:ext>
          </c:extLst>
        </c:ser>
        <c:ser>
          <c:idx val="1"/>
          <c:order val="1"/>
          <c:tx>
            <c:strRef>
              <c:f>'Aumento Annuale Stipendi '!$C$3</c:f>
              <c:strCache>
                <c:ptCount val="1"/>
                <c:pt idx="0">
                  <c:v>Conteggio di Dt_assunzione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'Aumento Annuale Stipendi '!$A$4:$A$10</c:f>
              <c:strCache>
                <c:ptCount val="7"/>
                <c:pt idx="0">
                  <c:v>2010</c:v>
                </c:pt>
                <c:pt idx="1">
                  <c:v>2011</c:v>
                </c:pt>
                <c:pt idx="2">
                  <c:v>2013</c:v>
                </c:pt>
                <c:pt idx="3">
                  <c:v>2014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</c:strCache>
            </c:strRef>
          </c:cat>
          <c:val>
            <c:numRef>
              <c:f>'Aumento Annuale Stipendi '!$C$4:$C$10</c:f>
              <c:numCache>
                <c:formatCode>General</c:formatCode>
                <c:ptCount val="7"/>
                <c:pt idx="0">
                  <c:v>1</c:v>
                </c:pt>
                <c:pt idx="1">
                  <c:v>3</c:v>
                </c:pt>
                <c:pt idx="2">
                  <c:v>2</c:v>
                </c:pt>
                <c:pt idx="3">
                  <c:v>2</c:v>
                </c:pt>
                <c:pt idx="4">
                  <c:v>1</c:v>
                </c:pt>
                <c:pt idx="5">
                  <c:v>4</c:v>
                </c:pt>
                <c:pt idx="6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1-ABCA-418A-AE1C-416CCB9CA2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50395151"/>
        <c:axId val="250386831"/>
      </c:lineChart>
      <c:catAx>
        <c:axId val="2503951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250386831"/>
        <c:crosses val="autoZero"/>
        <c:auto val="1"/>
        <c:lblAlgn val="ctr"/>
        <c:lblOffset val="100"/>
        <c:noMultiLvlLbl val="0"/>
      </c:catAx>
      <c:valAx>
        <c:axId val="25038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2503951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[PROGETTO W4.xlsx]Rapp Anz.Lav  Stip!ETA'</c:name>
    <c:fmtId val="0"/>
  </c:pivotSource>
  <c:chart>
    <c:autoTitleDeleted val="1"/>
    <c:pivotFmts>
      <c:pivotFmt>
        <c:idx val="0"/>
      </c:pivotFmt>
      <c:pivotFmt>
        <c:idx val="3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</c:marker>
        <c:dLbl>
          <c:idx val="0"/>
          <c:layout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'Rapp Anz.Lav  Stip'!$B$3</c:f>
              <c:strCache>
                <c:ptCount val="1"/>
                <c:pt idx="0">
                  <c:v>Totale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'Rapp Anz.Lav  Stip'!$A$4:$A$10</c:f>
              <c:strCache>
                <c:ptCount val="6"/>
                <c:pt idx="0">
                  <c:v>2011</c:v>
                </c:pt>
                <c:pt idx="1">
                  <c:v>2013</c:v>
                </c:pt>
                <c:pt idx="2">
                  <c:v>2014</c:v>
                </c:pt>
                <c:pt idx="3">
                  <c:v>2016</c:v>
                </c:pt>
                <c:pt idx="4">
                  <c:v>2017</c:v>
                </c:pt>
                <c:pt idx="5">
                  <c:v>2018</c:v>
                </c:pt>
              </c:strCache>
            </c:strRef>
          </c:cat>
          <c:val>
            <c:numRef>
              <c:f>'Rapp Anz.Lav  Stip'!$B$4:$B$10</c:f>
              <c:numCache>
                <c:formatCode>General</c:formatCode>
                <c:ptCount val="6"/>
                <c:pt idx="0">
                  <c:v>2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3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5B-4BC5-9DF0-49E1E5811F27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layout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[PROGETTO W4.xlsx]Rapp Anz Lav Stip!Tabella pivot15</c:name>
    <c:fmtId val="2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'Rapp Anz Lav Stip'!$B$4</c:f>
              <c:strCache>
                <c:ptCount val="1"/>
                <c:pt idx="0">
                  <c:v>Totale</c:v>
                </c:pt>
              </c:strCache>
            </c:strRef>
          </c:tx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'Rapp Anz Lav Stip'!$A$5:$A$8</c:f>
              <c:strCache>
                <c:ptCount val="3"/>
                <c:pt idx="0">
                  <c:v>Commerciale</c:v>
                </c:pt>
                <c:pt idx="1">
                  <c:v>Direzione</c:v>
                </c:pt>
                <c:pt idx="2">
                  <c:v>Produzione</c:v>
                </c:pt>
              </c:strCache>
            </c:strRef>
          </c:cat>
          <c:val>
            <c:numRef>
              <c:f>'Rapp Anz Lav Stip'!$B$5:$B$8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D7-4B33-B393-A20EB83D5B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956782319"/>
        <c:axId val="956798543"/>
      </c:barChart>
      <c:catAx>
        <c:axId val="95678231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956798543"/>
        <c:auto val="1"/>
        <c:lblAlgn val="ctr"/>
        <c:lblOffset val="100"/>
        <c:noMultiLvlLbl val="0"/>
      </c:catAx>
      <c:valAx>
        <c:axId val="9567985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956782319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[PROGETTO W4.xlsx]Rapp Anz.Lav  Stip!ETA'</c:name>
    <c:fmtId val="2"/>
  </c:pivotSource>
  <c:chart>
    <c:autoTitleDeleted val="1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  <c:pivotFmt>
        <c:idx val="10"/>
      </c:pivotFmt>
      <c:pivotFmt>
        <c:idx val="11"/>
      </c:pivotFmt>
      <c:pivotFmt>
        <c:idx val="12"/>
      </c:pivotFmt>
      <c:pivotFmt>
        <c:idx val="13"/>
      </c:pivotFmt>
      <c:pivotFmt>
        <c:idx val="14"/>
      </c:pivotFmt>
      <c:pivotFmt>
        <c:idx val="15"/>
      </c:pivotFmt>
      <c:pivotFmt>
        <c:idx val="16"/>
      </c:pivotFmt>
      <c:pivotFmt>
        <c:idx val="17"/>
      </c:pivotFmt>
      <c:pivotFmt>
        <c:idx val="18"/>
      </c:pivotFmt>
      <c:pivotFmt>
        <c:idx val="19"/>
      </c:pivotFmt>
      <c:pivotFmt>
        <c:idx val="20"/>
      </c:pivotFmt>
      <c:pivotFmt>
        <c:idx val="21"/>
      </c:pivotFmt>
      <c:pivotFmt>
        <c:idx val="22"/>
      </c:pivotFmt>
      <c:pivotFmt>
        <c:idx val="23"/>
      </c:pivotFmt>
      <c:pivotFmt>
        <c:idx val="24"/>
      </c:pivotFmt>
      <c:pivotFmt>
        <c:idx val="25"/>
      </c:pivotFmt>
      <c:pivotFmt>
        <c:idx val="26"/>
      </c:pivotFmt>
      <c:pivotFmt>
        <c:idx val="27"/>
      </c:pivotFmt>
      <c:pivotFmt>
        <c:idx val="28"/>
      </c:pivotFmt>
      <c:pivotFmt>
        <c:idx val="29"/>
      </c:pivotFmt>
      <c:pivotFmt>
        <c:idx val="30"/>
      </c:pivotFmt>
      <c:pivotFmt>
        <c:idx val="31"/>
      </c:pivotFmt>
      <c:pivotFmt>
        <c:idx val="32"/>
      </c:pivotFmt>
      <c:pivotFmt>
        <c:idx val="33"/>
      </c:pivotFmt>
      <c:pivotFmt>
        <c:idx val="34"/>
      </c:pivotFmt>
      <c:pivotFmt>
        <c:idx val="35"/>
      </c:pivotFmt>
      <c:pivotFmt>
        <c:idx val="36"/>
      </c:pivotFmt>
      <c:pivotFmt>
        <c:idx val="37"/>
      </c:pivotFmt>
      <c:pivotFmt>
        <c:idx val="38"/>
      </c:pivotFmt>
      <c:pivotFmt>
        <c:idx val="39"/>
      </c:pivotFmt>
      <c:pivotFmt>
        <c:idx val="40"/>
      </c:pivotFmt>
      <c:pivotFmt>
        <c:idx val="41"/>
      </c:pivotFmt>
      <c:pivotFmt>
        <c:idx val="42"/>
      </c:pivotFmt>
      <c:pivotFmt>
        <c:idx val="43"/>
        <c:dLbl>
          <c:idx val="0"/>
          <c:layout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8.3667455678469643E-2"/>
          <c:y val="0.16173820184241675"/>
          <c:w val="0.68783827075148796"/>
          <c:h val="0.88490488275742396"/>
        </c:manualLayout>
      </c:layout>
      <c:doughnutChart>
        <c:varyColors val="1"/>
        <c:ser>
          <c:idx val="0"/>
          <c:order val="0"/>
          <c:tx>
            <c:strRef>
              <c:f>'Rapp Anz.Lav  Stip'!$B$3</c:f>
              <c:strCache>
                <c:ptCount val="1"/>
                <c:pt idx="0">
                  <c:v>Totale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5239-4A9F-8F27-0177F5695F65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239-4A9F-8F27-0177F5695F65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5239-4A9F-8F27-0177F5695F65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5239-4A9F-8F27-0177F5695F65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5239-4A9F-8F27-0177F5695F65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5239-4A9F-8F27-0177F5695F65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5239-4A9F-8F27-0177F5695F65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5239-4A9F-8F27-0177F5695F65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5239-4A9F-8F27-0177F5695F65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5239-4A9F-8F27-0177F5695F65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5239-4A9F-8F27-0177F5695F65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5239-4A9F-8F27-0177F5695F65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5239-4A9F-8F27-0177F5695F65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5239-4A9F-8F27-0177F5695F65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5239-4A9F-8F27-0177F5695F65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5239-4A9F-8F27-0177F5695F65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5239-4A9F-8F27-0177F5695F65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5239-4A9F-8F27-0177F5695F65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5239-4A9F-8F27-0177F5695F65}"/>
              </c:ext>
            </c:extLst>
          </c:dPt>
          <c:dLbls>
            <c:delete val="1"/>
          </c:dLbls>
          <c:cat>
            <c:strRef>
              <c:f>'Rapp Anz.Lav  Stip'!$A$4:$A$10</c:f>
              <c:strCache>
                <c:ptCount val="6"/>
                <c:pt idx="0">
                  <c:v>2011</c:v>
                </c:pt>
                <c:pt idx="1">
                  <c:v>2013</c:v>
                </c:pt>
                <c:pt idx="2">
                  <c:v>2014</c:v>
                </c:pt>
                <c:pt idx="3">
                  <c:v>2016</c:v>
                </c:pt>
                <c:pt idx="4">
                  <c:v>2017</c:v>
                </c:pt>
                <c:pt idx="5">
                  <c:v>2018</c:v>
                </c:pt>
              </c:strCache>
            </c:strRef>
          </c:cat>
          <c:val>
            <c:numRef>
              <c:f>'Rapp Anz.Lav  Stip'!$B$4:$B$10</c:f>
              <c:numCache>
                <c:formatCode>General</c:formatCode>
                <c:ptCount val="6"/>
                <c:pt idx="0">
                  <c:v>2</c:v>
                </c:pt>
                <c:pt idx="1">
                  <c:v>2</c:v>
                </c:pt>
                <c:pt idx="2">
                  <c:v>1</c:v>
                </c:pt>
                <c:pt idx="3">
                  <c:v>1</c:v>
                </c:pt>
                <c:pt idx="4">
                  <c:v>3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6-5239-4A9F-8F27-0177F5695F65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[PROGETTO W4.xlsx]Rapp Anz Lav Stip!Tabella pivot15</c:name>
    <c:fmtId val="6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'Rapp Anz Lav Stip'!$B$4</c:f>
              <c:strCache>
                <c:ptCount val="1"/>
                <c:pt idx="0">
                  <c:v>Totale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'Rapp Anz Lav Stip'!$A$5:$A$8</c:f>
              <c:strCache>
                <c:ptCount val="3"/>
                <c:pt idx="0">
                  <c:v>Commerciale</c:v>
                </c:pt>
                <c:pt idx="1">
                  <c:v>Direzione</c:v>
                </c:pt>
                <c:pt idx="2">
                  <c:v>Produzione</c:v>
                </c:pt>
              </c:strCache>
            </c:strRef>
          </c:cat>
          <c:val>
            <c:numRef>
              <c:f>'Rapp Anz Lav Stip'!$B$5:$B$8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DF8-4671-A3B0-E76F2F88DD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56782319"/>
        <c:axId val="956798543"/>
      </c:barChart>
      <c:catAx>
        <c:axId val="9567823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956798543"/>
        <c:crosses val="autoZero"/>
        <c:auto val="1"/>
        <c:lblAlgn val="ctr"/>
        <c:lblOffset val="100"/>
        <c:noMultiLvlLbl val="0"/>
      </c:catAx>
      <c:valAx>
        <c:axId val="9567985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9567823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[PROGETTO W4.xlsx]Aumento Annuale Stipendi !Tabella pivot9</c:name>
    <c:fmtId val="6"/>
  </c:pivotSource>
  <c:chart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9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10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</c:pivotFmts>
    <c:plotArea>
      <c:layout>
        <c:manualLayout>
          <c:layoutTarget val="inner"/>
          <c:xMode val="edge"/>
          <c:yMode val="edge"/>
          <c:x val="3.4626433508733297E-2"/>
          <c:y val="2.8968713789107765E-2"/>
          <c:w val="0.84192812144865692"/>
          <c:h val="0.90093201704364012"/>
        </c:manualLayout>
      </c:layout>
      <c:lineChart>
        <c:grouping val="standard"/>
        <c:varyColors val="0"/>
        <c:ser>
          <c:idx val="0"/>
          <c:order val="0"/>
          <c:tx>
            <c:strRef>
              <c:f>'Aumento Annuale Stipendi '!$B$3</c:f>
              <c:strCache>
                <c:ptCount val="1"/>
                <c:pt idx="0">
                  <c:v>Somma di Stipendio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trendline>
            <c:spPr>
              <a:ln w="19050" cap="rnd">
                <a:solidFill>
                  <a:schemeClr val="accent1"/>
                </a:solidFill>
              </a:ln>
              <a:effectLst/>
            </c:spPr>
            <c:trendlineType val="linear"/>
            <c:dispRSqr val="0"/>
            <c:dispEq val="0"/>
          </c:trendline>
          <c:cat>
            <c:strRef>
              <c:f>'Aumento Annuale Stipendi '!$A$4:$A$10</c:f>
              <c:strCache>
                <c:ptCount val="7"/>
                <c:pt idx="0">
                  <c:v>2010</c:v>
                </c:pt>
                <c:pt idx="1">
                  <c:v>2011</c:v>
                </c:pt>
                <c:pt idx="2">
                  <c:v>2013</c:v>
                </c:pt>
                <c:pt idx="3">
                  <c:v>2014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</c:strCache>
            </c:strRef>
          </c:cat>
          <c:val>
            <c:numRef>
              <c:f>'Aumento Annuale Stipendi '!$B$4:$B$10</c:f>
              <c:numCache>
                <c:formatCode>General</c:formatCode>
                <c:ptCount val="7"/>
                <c:pt idx="0">
                  <c:v>1623</c:v>
                </c:pt>
                <c:pt idx="1">
                  <c:v>5597</c:v>
                </c:pt>
                <c:pt idx="2">
                  <c:v>2890</c:v>
                </c:pt>
                <c:pt idx="3">
                  <c:v>3090</c:v>
                </c:pt>
                <c:pt idx="4">
                  <c:v>1414</c:v>
                </c:pt>
                <c:pt idx="5">
                  <c:v>5355</c:v>
                </c:pt>
                <c:pt idx="6">
                  <c:v>2580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94F3-4AA9-8E23-AA784683A95F}"/>
            </c:ext>
          </c:extLst>
        </c:ser>
        <c:ser>
          <c:idx val="1"/>
          <c:order val="1"/>
          <c:tx>
            <c:strRef>
              <c:f>'Aumento Annuale Stipendi '!$C$3</c:f>
              <c:strCache>
                <c:ptCount val="1"/>
                <c:pt idx="0">
                  <c:v>Conteggio di Dt_assunzione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'Aumento Annuale Stipendi '!$A$4:$A$10</c:f>
              <c:strCache>
                <c:ptCount val="7"/>
                <c:pt idx="0">
                  <c:v>2010</c:v>
                </c:pt>
                <c:pt idx="1">
                  <c:v>2011</c:v>
                </c:pt>
                <c:pt idx="2">
                  <c:v>2013</c:v>
                </c:pt>
                <c:pt idx="3">
                  <c:v>2014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</c:strCache>
            </c:strRef>
          </c:cat>
          <c:val>
            <c:numRef>
              <c:f>'Aumento Annuale Stipendi '!$C$4:$C$10</c:f>
              <c:numCache>
                <c:formatCode>General</c:formatCode>
                <c:ptCount val="7"/>
                <c:pt idx="0">
                  <c:v>1</c:v>
                </c:pt>
                <c:pt idx="1">
                  <c:v>3</c:v>
                </c:pt>
                <c:pt idx="2">
                  <c:v>2</c:v>
                </c:pt>
                <c:pt idx="3">
                  <c:v>2</c:v>
                </c:pt>
                <c:pt idx="4">
                  <c:v>1</c:v>
                </c:pt>
                <c:pt idx="5">
                  <c:v>4</c:v>
                </c:pt>
                <c:pt idx="6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94F3-4AA9-8E23-AA784683A9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50395151"/>
        <c:axId val="250386831"/>
      </c:lineChart>
      <c:catAx>
        <c:axId val="2503951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250386831"/>
        <c:crosses val="autoZero"/>
        <c:auto val="1"/>
        <c:lblAlgn val="ctr"/>
        <c:lblOffset val="100"/>
        <c:noMultiLvlLbl val="0"/>
      </c:catAx>
      <c:valAx>
        <c:axId val="25038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2503951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740872</xdr:colOff>
      <xdr:row>2</xdr:row>
      <xdr:rowOff>21129</xdr:rowOff>
    </xdr:from>
    <xdr:to>
      <xdr:col>13</xdr:col>
      <xdr:colOff>531322</xdr:colOff>
      <xdr:row>25</xdr:row>
      <xdr:rowOff>85899</xdr:rowOff>
    </xdr:to>
    <xdr:graphicFrame macro="">
      <xdr:nvGraphicFramePr>
        <xdr:cNvPr id="2" name="Grafico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691515</xdr:colOff>
      <xdr:row>11</xdr:row>
      <xdr:rowOff>140970</xdr:rowOff>
    </xdr:from>
    <xdr:to>
      <xdr:col>16</xdr:col>
      <xdr:colOff>291465</xdr:colOff>
      <xdr:row>25</xdr:row>
      <xdr:rowOff>74295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Anni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i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312015" y="2131695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0.65637</cdr:x>
      <cdr:y>0.00637</cdr:y>
    </cdr:from>
    <cdr:to>
      <cdr:x>0.99167</cdr:x>
      <cdr:y>0.10246</cdr:y>
    </cdr:to>
    <cdr:sp macro="" textlink="">
      <cdr:nvSpPr>
        <cdr:cNvPr id="2" name="CasellaDiTesto 1"/>
        <cdr:cNvSpPr txBox="1"/>
      </cdr:nvSpPr>
      <cdr:spPr>
        <a:xfrm xmlns:a="http://schemas.openxmlformats.org/drawingml/2006/main">
          <a:off x="6001870" y="22992"/>
          <a:ext cx="3065930" cy="34709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it-IT" sz="1200">
              <a:solidFill>
                <a:schemeClr val="bg1"/>
              </a:solidFill>
              <a:effectLst/>
              <a:latin typeface="Bahnschrift" panose="020B0502040204020203" pitchFamily="34" charset="0"/>
              <a:ea typeface="+mn-ea"/>
              <a:cs typeface="+mn-cs"/>
            </a:rPr>
            <a:t>Rapporto Anzianità Lavorativa/Settore</a:t>
          </a:r>
          <a:endParaRPr lang="it-IT" sz="1200">
            <a:solidFill>
              <a:schemeClr val="bg1"/>
            </a:solidFill>
            <a:effectLst/>
            <a:latin typeface="Bahnschrift" panose="020B0502040204020203" pitchFamily="34" charset="0"/>
          </a:endParaRPr>
        </a:p>
        <a:p xmlns:a="http://schemas.openxmlformats.org/drawingml/2006/main">
          <a:pPr algn="r"/>
          <a:endParaRPr lang="it-IT" sz="1100"/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461010</xdr:colOff>
      <xdr:row>9</xdr:row>
      <xdr:rowOff>102870</xdr:rowOff>
    </xdr:from>
    <xdr:to>
      <xdr:col>11</xdr:col>
      <xdr:colOff>156210</xdr:colOff>
      <xdr:row>24</xdr:row>
      <xdr:rowOff>102870</xdr:rowOff>
    </xdr:to>
    <xdr:graphicFrame macro="">
      <xdr:nvGraphicFramePr>
        <xdr:cNvPr id="2" name="Grafico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11</xdr:col>
      <xdr:colOff>213360</xdr:colOff>
      <xdr:row>9</xdr:row>
      <xdr:rowOff>129540</xdr:rowOff>
    </xdr:from>
    <xdr:to>
      <xdr:col>14</xdr:col>
      <xdr:colOff>213360</xdr:colOff>
      <xdr:row>23</xdr:row>
      <xdr:rowOff>36195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Stipendio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tipendi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41080" y="1775460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1089436</xdr:colOff>
      <xdr:row>6</xdr:row>
      <xdr:rowOff>161365</xdr:rowOff>
    </xdr:from>
    <xdr:to>
      <xdr:col>9</xdr:col>
      <xdr:colOff>376742</xdr:colOff>
      <xdr:row>22</xdr:row>
      <xdr:rowOff>142090</xdr:rowOff>
    </xdr:to>
    <xdr:graphicFrame macro="">
      <xdr:nvGraphicFramePr>
        <xdr:cNvPr id="2" name="Grafico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879438</xdr:colOff>
      <xdr:row>8</xdr:row>
      <xdr:rowOff>106680</xdr:rowOff>
    </xdr:from>
    <xdr:to>
      <xdr:col>11</xdr:col>
      <xdr:colOff>825650</xdr:colOff>
      <xdr:row>22</xdr:row>
      <xdr:rowOff>63537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Settor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ttor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633038" y="1541033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583603</xdr:colOff>
      <xdr:row>8</xdr:row>
      <xdr:rowOff>151504</xdr:rowOff>
    </xdr:from>
    <xdr:to>
      <xdr:col>2</xdr:col>
      <xdr:colOff>951156</xdr:colOff>
      <xdr:row>22</xdr:row>
      <xdr:rowOff>108361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Anz_lavoro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z_lavor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29697" y="1585857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0</xdr:colOff>
      <xdr:row>2</xdr:row>
      <xdr:rowOff>7620</xdr:rowOff>
    </xdr:from>
    <xdr:to>
      <xdr:col>14</xdr:col>
      <xdr:colOff>0</xdr:colOff>
      <xdr:row>7</xdr:row>
      <xdr:rowOff>7620</xdr:rowOff>
    </xdr:to>
    <xdr:sp macro="" textlink="">
      <xdr:nvSpPr>
        <xdr:cNvPr id="2" name="CasellaDiTesto 1">
          <a:extLst>
            <a:ext uri="{FF2B5EF4-FFF2-40B4-BE49-F238E27FC236}">
              <a16:creationId xmlns:a16="http://schemas.microsoft.com/office/drawing/2014/main" id="{6570DA6C-15D2-48AF-B1F9-4DDAB326421E}"/>
            </a:ext>
          </a:extLst>
        </xdr:cNvPr>
        <xdr:cNvSpPr txBox="1"/>
      </xdr:nvSpPr>
      <xdr:spPr>
        <a:xfrm>
          <a:off x="10256520" y="373380"/>
          <a:ext cx="2499360" cy="914400"/>
        </a:xfrm>
        <a:prstGeom prst="rect">
          <a:avLst/>
        </a:prstGeom>
        <a:ln/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ctr"/>
        <a:lstStyle/>
        <a:p>
          <a:pPr algn="ctr"/>
          <a:r>
            <a:rPr lang="it-IT" sz="1100">
              <a:solidFill>
                <a:sysClr val="windowText" lastClr="000000"/>
              </a:solidFill>
            </a:rPr>
            <a:t>CALCOLARE</a:t>
          </a:r>
          <a:r>
            <a:rPr lang="it-IT" sz="1100" baseline="0">
              <a:solidFill>
                <a:sysClr val="windowText" lastClr="000000"/>
              </a:solidFill>
            </a:rPr>
            <a:t> L'ETA' APPLICANDO FORMULE E FUNZIONI</a:t>
          </a:r>
          <a:endParaRPr lang="it-IT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0</xdr:row>
      <xdr:rowOff>0</xdr:rowOff>
    </xdr:from>
    <xdr:to>
      <xdr:col>3</xdr:col>
      <xdr:colOff>0</xdr:colOff>
      <xdr:row>2</xdr:row>
      <xdr:rowOff>1</xdr:rowOff>
    </xdr:to>
    <xdr:sp macro="" textlink="">
      <xdr:nvSpPr>
        <xdr:cNvPr id="2" name="CasellaDiTesto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609600" y="0"/>
          <a:ext cx="1219200" cy="365761"/>
        </a:xfrm>
        <a:prstGeom prst="rect">
          <a:avLst/>
        </a:prstGeom>
        <a:ln/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wrap="square" rtlCol="0" anchor="ctr"/>
        <a:lstStyle/>
        <a:p>
          <a:pPr algn="ctr"/>
          <a:r>
            <a:rPr lang="it-IT" sz="1600">
              <a:solidFill>
                <a:sysClr val="windowText" lastClr="000000"/>
              </a:solidFill>
            </a:rPr>
            <a:t>Principali</a:t>
          </a:r>
          <a:r>
            <a:rPr lang="it-IT" sz="1600" baseline="0">
              <a:solidFill>
                <a:sysClr val="windowText" lastClr="000000"/>
              </a:solidFill>
            </a:rPr>
            <a:t> operazioni sul formato data</a:t>
          </a:r>
          <a:endParaRPr lang="it-IT" sz="16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110492</xdr:colOff>
      <xdr:row>25</xdr:row>
      <xdr:rowOff>7620</xdr:rowOff>
    </xdr:from>
    <xdr:to>
      <xdr:col>2</xdr:col>
      <xdr:colOff>790579</xdr:colOff>
      <xdr:row>27</xdr:row>
      <xdr:rowOff>7620</xdr:rowOff>
    </xdr:to>
    <xdr:sp macro="" textlink="">
      <xdr:nvSpPr>
        <xdr:cNvPr id="3" name="Freccia curva 2">
          <a:extLst>
            <a:ext uri="{FF2B5EF4-FFF2-40B4-BE49-F238E27FC236}">
              <a16:creationId xmlns:a16="http://schemas.microsoft.com/office/drawing/2014/main" id="{FF16AD29-EBFA-44BB-AC01-AEFA3F3EBF60}"/>
            </a:ext>
          </a:extLst>
        </xdr:cNvPr>
        <xdr:cNvSpPr/>
      </xdr:nvSpPr>
      <xdr:spPr>
        <a:xfrm rot="16200000" flipH="1">
          <a:off x="2153606" y="3153726"/>
          <a:ext cx="365760" cy="3232787"/>
        </a:xfrm>
        <a:prstGeom prst="bentArrow">
          <a:avLst/>
        </a:prstGeom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659130</xdr:colOff>
      <xdr:row>23</xdr:row>
      <xdr:rowOff>80010</xdr:rowOff>
    </xdr:from>
    <xdr:to>
      <xdr:col>5</xdr:col>
      <xdr:colOff>569595</xdr:colOff>
      <xdr:row>27</xdr:row>
      <xdr:rowOff>13335</xdr:rowOff>
    </xdr:to>
    <xdr:sp macro="" textlink="">
      <xdr:nvSpPr>
        <xdr:cNvPr id="4" name="CasellaDiTesto 3">
          <a:extLst>
            <a:ext uri="{FF2B5EF4-FFF2-40B4-BE49-F238E27FC236}">
              <a16:creationId xmlns:a16="http://schemas.microsoft.com/office/drawing/2014/main" id="{5C9BA709-C86A-4A3D-A980-FB0554DD34D2}"/>
            </a:ext>
          </a:extLst>
        </xdr:cNvPr>
        <xdr:cNvSpPr txBox="1"/>
      </xdr:nvSpPr>
      <xdr:spPr>
        <a:xfrm>
          <a:off x="3821430" y="4293870"/>
          <a:ext cx="3148965" cy="664845"/>
        </a:xfrm>
        <a:prstGeom prst="rect">
          <a:avLst/>
        </a:prstGeom>
        <a:ln/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horzOverflow="clip" wrap="square" rtlCol="0" anchor="ctr"/>
        <a:lstStyle/>
        <a:p>
          <a:pPr algn="ctr"/>
          <a:r>
            <a:rPr lang="it-IT" sz="1400" b="1" i="0" u="none" strike="noStrike" baseline="0">
              <a:solidFill>
                <a:schemeClr val="dk1"/>
              </a:solidFill>
              <a:effectLst/>
              <a:latin typeface="+mj-lt"/>
              <a:ea typeface="+mn-ea"/>
              <a:cs typeface="+mn-cs"/>
            </a:rPr>
            <a:t>........ la sfida!</a:t>
          </a:r>
          <a:endParaRPr lang="it-IT" sz="1400">
            <a:latin typeface="+mj-lt"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3</xdr:col>
      <xdr:colOff>4857749</xdr:colOff>
      <xdr:row>6</xdr:row>
      <xdr:rowOff>0</xdr:rowOff>
    </xdr:to>
    <xdr:sp macro="" textlink="">
      <xdr:nvSpPr>
        <xdr:cNvPr id="2" name="CasellaDiTesto 1">
          <a:extLst>
            <a:ext uri="{FF2B5EF4-FFF2-40B4-BE49-F238E27FC236}">
              <a16:creationId xmlns:a16="http://schemas.microsoft.com/office/drawing/2014/main" id="{E1CE62E0-942F-4825-A435-EACD6AD17876}"/>
            </a:ext>
          </a:extLst>
        </xdr:cNvPr>
        <xdr:cNvSpPr txBox="1"/>
      </xdr:nvSpPr>
      <xdr:spPr>
        <a:xfrm>
          <a:off x="1828800" y="182880"/>
          <a:ext cx="613409" cy="914400"/>
        </a:xfrm>
        <a:prstGeom prst="rect">
          <a:avLst/>
        </a:prstGeom>
        <a:ln/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horzOverflow="clip" wrap="square" rtlCol="0" anchor="ctr"/>
        <a:lstStyle/>
        <a:p>
          <a:pPr algn="ctr"/>
          <a:r>
            <a:rPr lang="it-IT" sz="1400" b="1" i="0" u="none" strike="noStrike">
              <a:solidFill>
                <a:schemeClr val="dk1"/>
              </a:solidFill>
              <a:effectLst/>
              <a:latin typeface="+mj-lt"/>
              <a:ea typeface="+mn-ea"/>
              <a:cs typeface="+mn-cs"/>
            </a:rPr>
            <a:t>Pronto</a:t>
          </a:r>
          <a:r>
            <a:rPr lang="it-IT" sz="1400" b="1" i="0" u="none" strike="noStrike" baseline="0">
              <a:solidFill>
                <a:schemeClr val="dk1"/>
              </a:solidFill>
              <a:effectLst/>
              <a:latin typeface="+mj-lt"/>
              <a:ea typeface="+mn-ea"/>
              <a:cs typeface="+mn-cs"/>
            </a:rPr>
            <a:t> per la sfida?</a:t>
          </a:r>
          <a:br>
            <a:rPr lang="it-IT" sz="1400" b="1" i="0" u="none" strike="noStrike" baseline="0">
              <a:solidFill>
                <a:schemeClr val="dk1"/>
              </a:solidFill>
              <a:effectLst/>
              <a:latin typeface="+mj-lt"/>
              <a:ea typeface="+mn-ea"/>
              <a:cs typeface="+mn-cs"/>
            </a:rPr>
          </a:br>
          <a:r>
            <a:rPr lang="it-IT" sz="1400" b="1" i="0" u="none" strike="noStrike">
              <a:solidFill>
                <a:schemeClr val="dk1"/>
              </a:solidFill>
              <a:effectLst/>
              <a:latin typeface="+mj-lt"/>
              <a:ea typeface="+mn-ea"/>
              <a:cs typeface="+mn-cs"/>
            </a:rPr>
            <a:t>fare uscire un risultato tipo che da oggi al 31/12/2030</a:t>
          </a:r>
          <a:br>
            <a:rPr lang="it-IT" sz="1400" b="1" i="0" u="none" strike="noStrike">
              <a:solidFill>
                <a:schemeClr val="dk1"/>
              </a:solidFill>
              <a:effectLst/>
              <a:latin typeface="+mj-lt"/>
              <a:ea typeface="+mn-ea"/>
              <a:cs typeface="+mn-cs"/>
            </a:rPr>
          </a:br>
          <a:r>
            <a:rPr lang="it-IT" sz="1400" b="1" i="0" u="none" strike="noStrike">
              <a:solidFill>
                <a:schemeClr val="dk1"/>
              </a:solidFill>
              <a:effectLst/>
              <a:latin typeface="+mj-lt"/>
              <a:ea typeface="+mn-ea"/>
              <a:cs typeface="+mn-cs"/>
            </a:rPr>
            <a:t>mancano...... 10 anni 1 mesi 10 giorni</a:t>
          </a:r>
          <a:r>
            <a:rPr lang="it-IT" sz="1400">
              <a:latin typeface="+mj-lt"/>
            </a:rPr>
            <a:t> </a:t>
          </a:r>
        </a:p>
      </xdr:txBody>
    </xdr:sp>
    <xdr:clientData/>
  </xdr:twoCellAnchor>
  <xdr:twoCellAnchor>
    <xdr:from>
      <xdr:col>1</xdr:col>
      <xdr:colOff>314325</xdr:colOff>
      <xdr:row>2</xdr:row>
      <xdr:rowOff>19050</xdr:rowOff>
    </xdr:from>
    <xdr:to>
      <xdr:col>2</xdr:col>
      <xdr:colOff>257175</xdr:colOff>
      <xdr:row>4</xdr:row>
      <xdr:rowOff>142875</xdr:rowOff>
    </xdr:to>
    <xdr:sp macro="" textlink="">
      <xdr:nvSpPr>
        <xdr:cNvPr id="3" name="Freccia curva 2">
          <a:extLst>
            <a:ext uri="{FF2B5EF4-FFF2-40B4-BE49-F238E27FC236}">
              <a16:creationId xmlns:a16="http://schemas.microsoft.com/office/drawing/2014/main" id="{17838809-3AAC-4902-80F0-0D5AA003EB07}"/>
            </a:ext>
          </a:extLst>
        </xdr:cNvPr>
        <xdr:cNvSpPr/>
      </xdr:nvSpPr>
      <xdr:spPr>
        <a:xfrm rot="16200000">
          <a:off x="879157" y="444818"/>
          <a:ext cx="489585" cy="400050"/>
        </a:xfrm>
        <a:prstGeom prst="bentArrow">
          <a:avLst/>
        </a:prstGeom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>
            <a:solidFill>
              <a:schemeClr val="tx1"/>
            </a:solidFill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0</xdr:colOff>
      <xdr:row>1</xdr:row>
      <xdr:rowOff>0</xdr:rowOff>
    </xdr:from>
    <xdr:to>
      <xdr:col>15</xdr:col>
      <xdr:colOff>0</xdr:colOff>
      <xdr:row>6</xdr:row>
      <xdr:rowOff>0</xdr:rowOff>
    </xdr:to>
    <xdr:sp macro="" textlink="">
      <xdr:nvSpPr>
        <xdr:cNvPr id="2" name="CasellaDiTesto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6096000" y="182880"/>
          <a:ext cx="3048000" cy="914400"/>
        </a:xfrm>
        <a:prstGeom prst="rect">
          <a:avLst/>
        </a:prstGeom>
        <a:ln/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>
            <a:lnSpc>
              <a:spcPts val="2100"/>
            </a:lnSpc>
          </a:pPr>
          <a:r>
            <a:rPr lang="it-IT" sz="1400"/>
            <a:t>Calcolo orario lavoro</a:t>
          </a:r>
        </a:p>
        <a:p>
          <a:pPr>
            <a:lnSpc>
              <a:spcPts val="2100"/>
            </a:lnSpc>
          </a:pPr>
          <a:r>
            <a:rPr lang="it-IT" sz="1400"/>
            <a:t>Retr.</a:t>
          </a:r>
          <a:r>
            <a:rPr lang="it-IT" sz="1400" baseline="0"/>
            <a:t> oraria 17,50</a:t>
          </a:r>
          <a:endParaRPr lang="it-IT" sz="1400"/>
        </a:p>
        <a:p>
          <a:pPr>
            <a:lnSpc>
              <a:spcPts val="2100"/>
            </a:lnSpc>
          </a:pPr>
          <a:r>
            <a:rPr lang="it-IT" sz="1400"/>
            <a:t>Straordinario (oltre le</a:t>
          </a:r>
          <a:r>
            <a:rPr lang="it-IT" sz="1400" baseline="0"/>
            <a:t> 36 ore) 19,00</a:t>
          </a:r>
        </a:p>
        <a:p>
          <a:pPr>
            <a:lnSpc>
              <a:spcPts val="1100"/>
            </a:lnSpc>
          </a:pPr>
          <a:endParaRPr lang="it-IT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61</xdr:col>
      <xdr:colOff>137160</xdr:colOff>
      <xdr:row>111</xdr:row>
      <xdr:rowOff>111760</xdr:rowOff>
    </xdr:to>
    <xdr:sp macro="" textlink="">
      <xdr:nvSpPr>
        <xdr:cNvPr id="33" name="Rettangolo 32"/>
        <xdr:cNvSpPr/>
      </xdr:nvSpPr>
      <xdr:spPr>
        <a:xfrm>
          <a:off x="0" y="0"/>
          <a:ext cx="37322760" cy="1984756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>
            <a:solidFill>
              <a:schemeClr val="lt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31</xdr:col>
      <xdr:colOff>438150</xdr:colOff>
      <xdr:row>63</xdr:row>
      <xdr:rowOff>34583</xdr:rowOff>
    </xdr:to>
    <xdr:pic>
      <xdr:nvPicPr>
        <xdr:cNvPr id="3" name="Immagin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11000" contrast="-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9335750" cy="12036083"/>
        </a:xfrm>
        <a:prstGeom prst="rect">
          <a:avLst/>
        </a:prstGeom>
        <a:gradFill>
          <a:gsLst>
            <a:gs pos="4000">
              <a:schemeClr val="accent1">
                <a:tint val="66000"/>
                <a:satMod val="160000"/>
              </a:schemeClr>
            </a:gs>
            <a:gs pos="87000">
              <a:schemeClr val="accent1">
                <a:tint val="44500"/>
                <a:satMod val="160000"/>
                <a:alpha val="15000"/>
                <a:lumMod val="83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16200000" scaled="1"/>
        </a:gradFill>
      </xdr:spPr>
    </xdr:pic>
    <xdr:clientData/>
  </xdr:twoCellAnchor>
  <xdr:twoCellAnchor>
    <xdr:from>
      <xdr:col>0</xdr:col>
      <xdr:colOff>335573</xdr:colOff>
      <xdr:row>8</xdr:row>
      <xdr:rowOff>169985</xdr:rowOff>
    </xdr:from>
    <xdr:to>
      <xdr:col>4</xdr:col>
      <xdr:colOff>468923</xdr:colOff>
      <xdr:row>37</xdr:row>
      <xdr:rowOff>111369</xdr:rowOff>
    </xdr:to>
    <xdr:sp macro="" textlink="">
      <xdr:nvSpPr>
        <xdr:cNvPr id="4" name="Rettangolo 3"/>
        <xdr:cNvSpPr/>
      </xdr:nvSpPr>
      <xdr:spPr>
        <a:xfrm>
          <a:off x="335573" y="1623647"/>
          <a:ext cx="2571750" cy="5210907"/>
        </a:xfrm>
        <a:prstGeom prst="rect">
          <a:avLst/>
        </a:prstGeom>
        <a:solidFill>
          <a:schemeClr val="tx1"/>
        </a:solidFill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0</xdr:col>
      <xdr:colOff>304453</xdr:colOff>
      <xdr:row>38</xdr:row>
      <xdr:rowOff>162445</xdr:rowOff>
    </xdr:from>
    <xdr:to>
      <xdr:col>7</xdr:col>
      <xdr:colOff>183803</xdr:colOff>
      <xdr:row>59</xdr:row>
      <xdr:rowOff>143395</xdr:rowOff>
    </xdr:to>
    <xdr:sp macro="" textlink="">
      <xdr:nvSpPr>
        <xdr:cNvPr id="5" name="Rettangolo 4"/>
        <xdr:cNvSpPr/>
      </xdr:nvSpPr>
      <xdr:spPr>
        <a:xfrm>
          <a:off x="304453" y="7111885"/>
          <a:ext cx="4146550" cy="3821430"/>
        </a:xfrm>
        <a:prstGeom prst="rect">
          <a:avLst/>
        </a:prstGeom>
        <a:gradFill flip="none" rotWithShape="1">
          <a:gsLst>
            <a:gs pos="4000">
              <a:schemeClr val="accent1">
                <a:tint val="66000"/>
                <a:satMod val="160000"/>
              </a:schemeClr>
            </a:gs>
            <a:gs pos="64000">
              <a:schemeClr val="accent1">
                <a:tint val="44500"/>
                <a:satMod val="160000"/>
                <a:alpha val="74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16200000" scaled="1"/>
          <a:tileRect/>
        </a:gradFill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5</xdr:col>
      <xdr:colOff>57150</xdr:colOff>
      <xdr:row>9</xdr:row>
      <xdr:rowOff>114300</xdr:rowOff>
    </xdr:from>
    <xdr:to>
      <xdr:col>31</xdr:col>
      <xdr:colOff>19050</xdr:colOff>
      <xdr:row>37</xdr:row>
      <xdr:rowOff>101600</xdr:rowOff>
    </xdr:to>
    <xdr:sp macro="" textlink="">
      <xdr:nvSpPr>
        <xdr:cNvPr id="6" name="Rettangolo 5"/>
        <xdr:cNvSpPr/>
      </xdr:nvSpPr>
      <xdr:spPr>
        <a:xfrm>
          <a:off x="3105150" y="1828800"/>
          <a:ext cx="15811500" cy="5321300"/>
        </a:xfrm>
        <a:prstGeom prst="rect">
          <a:avLst/>
        </a:prstGeom>
        <a:gradFill flip="none" rotWithShape="1">
          <a:gsLst>
            <a:gs pos="56000">
              <a:schemeClr val="tx1">
                <a:tint val="66000"/>
                <a:satMod val="160000"/>
                <a:lumMod val="61000"/>
              </a:schemeClr>
            </a:gs>
            <a:gs pos="94000">
              <a:srgbClr val="C6C6C6"/>
            </a:gs>
            <a:gs pos="89000">
              <a:schemeClr val="tx1">
                <a:tint val="44500"/>
                <a:satMod val="160000"/>
              </a:schemeClr>
            </a:gs>
            <a:gs pos="100000">
              <a:schemeClr val="tx1">
                <a:tint val="23500"/>
                <a:satMod val="160000"/>
              </a:schemeClr>
            </a:gs>
          </a:gsLst>
          <a:lin ang="5400000" scaled="1"/>
          <a:tileRect/>
        </a:gradFill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26</xdr:col>
      <xdr:colOff>311330</xdr:colOff>
      <xdr:row>38</xdr:row>
      <xdr:rowOff>157843</xdr:rowOff>
    </xdr:from>
    <xdr:to>
      <xdr:col>30</xdr:col>
      <xdr:colOff>607059</xdr:colOff>
      <xdr:row>59</xdr:row>
      <xdr:rowOff>126596</xdr:rowOff>
    </xdr:to>
    <xdr:sp macro="" textlink="">
      <xdr:nvSpPr>
        <xdr:cNvPr id="7" name="Rettangolo 6"/>
        <xdr:cNvSpPr/>
      </xdr:nvSpPr>
      <xdr:spPr>
        <a:xfrm>
          <a:off x="16160930" y="7034893"/>
          <a:ext cx="2734129" cy="3769228"/>
        </a:xfrm>
        <a:prstGeom prst="rect">
          <a:avLst/>
        </a:prstGeom>
        <a:solidFill>
          <a:schemeClr val="tx1"/>
        </a:solidFill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25</xdr:col>
      <xdr:colOff>558511</xdr:colOff>
      <xdr:row>1</xdr:row>
      <xdr:rowOff>161925</xdr:rowOff>
    </xdr:from>
    <xdr:to>
      <xdr:col>31</xdr:col>
      <xdr:colOff>9525</xdr:colOff>
      <xdr:row>8</xdr:row>
      <xdr:rowOff>9525</xdr:rowOff>
    </xdr:to>
    <xdr:sp macro="" textlink="">
      <xdr:nvSpPr>
        <xdr:cNvPr id="10" name="Rettangolo arrotondato 9"/>
        <xdr:cNvSpPr/>
      </xdr:nvSpPr>
      <xdr:spPr>
        <a:xfrm>
          <a:off x="15798511" y="352425"/>
          <a:ext cx="3108614" cy="1181100"/>
        </a:xfrm>
        <a:prstGeom prst="roundRect">
          <a:avLst/>
        </a:prstGeom>
        <a:noFill/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>
            <a:noFill/>
          </a:endParaRPr>
        </a:p>
      </xdr:txBody>
    </xdr:sp>
    <xdr:clientData/>
  </xdr:twoCellAnchor>
  <xdr:twoCellAnchor>
    <xdr:from>
      <xdr:col>29</xdr:col>
      <xdr:colOff>127000</xdr:colOff>
      <xdr:row>2</xdr:row>
      <xdr:rowOff>76200</xdr:rowOff>
    </xdr:from>
    <xdr:to>
      <xdr:col>31</xdr:col>
      <xdr:colOff>120650</xdr:colOff>
      <xdr:row>8</xdr:row>
      <xdr:rowOff>38100</xdr:rowOff>
    </xdr:to>
    <xdr:sp macro="" textlink="#REF!">
      <xdr:nvSpPr>
        <xdr:cNvPr id="11" name="CasellaDiTesto 10"/>
        <xdr:cNvSpPr txBox="1"/>
      </xdr:nvSpPr>
      <xdr:spPr>
        <a:xfrm>
          <a:off x="17805400" y="438150"/>
          <a:ext cx="1212850" cy="10477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47C35BE4-84B1-47FF-A0C2-BD2AEE6C9D18}" type="TxLink">
            <a:rPr lang="en-US" sz="6000" b="0" i="0" u="none" strike="noStrike">
              <a:solidFill>
                <a:schemeClr val="bg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Bahnschrift" panose="020B0502040204020203" pitchFamily="34" charset="0"/>
              <a:cs typeface="Calibri"/>
            </a:rPr>
            <a:t>28</a:t>
          </a:fld>
          <a:endParaRPr lang="it-IT" sz="6000">
            <a:solidFill>
              <a:schemeClr val="bg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Bahnschrift" panose="020B0502040204020203" pitchFamily="34" charset="0"/>
          </a:endParaRPr>
        </a:p>
      </xdr:txBody>
    </xdr:sp>
    <xdr:clientData/>
  </xdr:twoCellAnchor>
  <xdr:twoCellAnchor>
    <xdr:from>
      <xdr:col>0</xdr:col>
      <xdr:colOff>283094</xdr:colOff>
      <xdr:row>38</xdr:row>
      <xdr:rowOff>155861</xdr:rowOff>
    </xdr:from>
    <xdr:to>
      <xdr:col>7</xdr:col>
      <xdr:colOff>190499</xdr:colOff>
      <xdr:row>59</xdr:row>
      <xdr:rowOff>152399</xdr:rowOff>
    </xdr:to>
    <xdr:graphicFrame macro="">
      <xdr:nvGraphicFramePr>
        <xdr:cNvPr id="15" name="Grafico 1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24</xdr:col>
      <xdr:colOff>566813</xdr:colOff>
      <xdr:row>3</xdr:row>
      <xdr:rowOff>107346</xdr:rowOff>
    </xdr:from>
    <xdr:to>
      <xdr:col>29</xdr:col>
      <xdr:colOff>147713</xdr:colOff>
      <xdr:row>8</xdr:row>
      <xdr:rowOff>84365</xdr:rowOff>
    </xdr:to>
    <xdr:sp macro="" textlink="">
      <xdr:nvSpPr>
        <xdr:cNvPr id="18" name="CasellaDiTesto 17"/>
        <xdr:cNvSpPr txBox="1"/>
      </xdr:nvSpPr>
      <xdr:spPr>
        <a:xfrm>
          <a:off x="15197213" y="650271"/>
          <a:ext cx="2628900" cy="8818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it-IT" sz="2000">
              <a:solidFill>
                <a:schemeClr val="bg1"/>
              </a:solidFill>
              <a:latin typeface="Bahnschrift" panose="020B0502040204020203" pitchFamily="34" charset="0"/>
            </a:rPr>
            <a:t>NUMERO</a:t>
          </a:r>
          <a:r>
            <a:rPr lang="it-IT" sz="2000" baseline="0">
              <a:solidFill>
                <a:schemeClr val="bg1"/>
              </a:solidFill>
              <a:latin typeface="Bahnschrift" panose="020B0502040204020203" pitchFamily="34" charset="0"/>
            </a:rPr>
            <a:t> </a:t>
          </a:r>
          <a:r>
            <a:rPr lang="it-IT" sz="2000">
              <a:solidFill>
                <a:schemeClr val="bg1"/>
              </a:solidFill>
              <a:latin typeface="Bahnschrift" panose="020B0502040204020203" pitchFamily="34" charset="0"/>
            </a:rPr>
            <a:t>DIPENDENTI</a:t>
          </a:r>
          <a:endParaRPr lang="it-IT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162346</xdr:colOff>
      <xdr:row>10</xdr:row>
      <xdr:rowOff>106828</xdr:rowOff>
    </xdr:from>
    <xdr:to>
      <xdr:col>10</xdr:col>
      <xdr:colOff>323850</xdr:colOff>
      <xdr:row>13</xdr:row>
      <xdr:rowOff>-1</xdr:rowOff>
    </xdr:to>
    <xdr:sp macro="" textlink="">
      <xdr:nvSpPr>
        <xdr:cNvPr id="22" name="CasellaDiTesto 21"/>
        <xdr:cNvSpPr txBox="1"/>
      </xdr:nvSpPr>
      <xdr:spPr>
        <a:xfrm>
          <a:off x="3210346" y="2011828"/>
          <a:ext cx="3209504" cy="46467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1600">
              <a:solidFill>
                <a:schemeClr val="bg1"/>
              </a:solidFill>
              <a:latin typeface="Bahnschrift" panose="020B0502040204020203" pitchFamily="34" charset="0"/>
            </a:rPr>
            <a:t>Andamento</a:t>
          </a:r>
          <a:r>
            <a:rPr lang="it-IT" sz="1600" baseline="0">
              <a:solidFill>
                <a:schemeClr val="bg1"/>
              </a:solidFill>
              <a:latin typeface="Bahnschrift" panose="020B0502040204020203" pitchFamily="34" charset="0"/>
            </a:rPr>
            <a:t> Annuale stipendi </a:t>
          </a:r>
          <a:endParaRPr lang="it-IT" sz="1600">
            <a:solidFill>
              <a:schemeClr val="bg1"/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10</xdr:col>
      <xdr:colOff>182880</xdr:colOff>
      <xdr:row>38</xdr:row>
      <xdr:rowOff>142240</xdr:rowOff>
    </xdr:from>
    <xdr:to>
      <xdr:col>26</xdr:col>
      <xdr:colOff>99060</xdr:colOff>
      <xdr:row>59</xdr:row>
      <xdr:rowOff>142240</xdr:rowOff>
    </xdr:to>
    <xdr:sp macro="" textlink="">
      <xdr:nvSpPr>
        <xdr:cNvPr id="24" name="Rettangolo 23"/>
        <xdr:cNvSpPr/>
      </xdr:nvSpPr>
      <xdr:spPr>
        <a:xfrm>
          <a:off x="6278880" y="7091680"/>
          <a:ext cx="9669780" cy="3840480"/>
        </a:xfrm>
        <a:prstGeom prst="rect">
          <a:avLst/>
        </a:prstGeom>
        <a:gradFill flip="none" rotWithShape="1">
          <a:gsLst>
            <a:gs pos="4000">
              <a:schemeClr val="accent1">
                <a:tint val="66000"/>
                <a:satMod val="160000"/>
              </a:schemeClr>
            </a:gs>
            <a:gs pos="64000">
              <a:schemeClr val="accent1">
                <a:tint val="44500"/>
                <a:satMod val="160000"/>
                <a:alpha val="74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16200000" scaled="1"/>
          <a:tileRect/>
        </a:gradFill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t-IT" sz="1100"/>
        </a:p>
      </xdr:txBody>
    </xdr:sp>
    <xdr:clientData/>
  </xdr:twoCellAnchor>
  <xdr:twoCellAnchor>
    <xdr:from>
      <xdr:col>10</xdr:col>
      <xdr:colOff>190500</xdr:colOff>
      <xdr:row>38</xdr:row>
      <xdr:rowOff>133350</xdr:rowOff>
    </xdr:from>
    <xdr:to>
      <xdr:col>26</xdr:col>
      <xdr:colOff>101600</xdr:colOff>
      <xdr:row>59</xdr:row>
      <xdr:rowOff>135467</xdr:rowOff>
    </xdr:to>
    <xdr:graphicFrame macro="">
      <xdr:nvGraphicFramePr>
        <xdr:cNvPr id="23" name="Grafico 2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50800</xdr:colOff>
      <xdr:row>12</xdr:row>
      <xdr:rowOff>101600</xdr:rowOff>
    </xdr:from>
    <xdr:to>
      <xdr:col>31</xdr:col>
      <xdr:colOff>16933</xdr:colOff>
      <xdr:row>37</xdr:row>
      <xdr:rowOff>114300</xdr:rowOff>
    </xdr:to>
    <xdr:graphicFrame macro="">
      <xdr:nvGraphicFramePr>
        <xdr:cNvPr id="25" name="Grafico 2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26</xdr:col>
      <xdr:colOff>377734</xdr:colOff>
      <xdr:row>39</xdr:row>
      <xdr:rowOff>64496</xdr:rowOff>
    </xdr:from>
    <xdr:to>
      <xdr:col>30</xdr:col>
      <xdr:colOff>546463</xdr:colOff>
      <xdr:row>47</xdr:row>
      <xdr:rowOff>59054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8" name="Settore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ttore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227334" y="6998696"/>
              <a:ext cx="2607129" cy="14169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26</xdr:col>
      <xdr:colOff>379218</xdr:colOff>
      <xdr:row>48</xdr:row>
      <xdr:rowOff>36195</xdr:rowOff>
    </xdr:from>
    <xdr:to>
      <xdr:col>30</xdr:col>
      <xdr:colOff>544484</xdr:colOff>
      <xdr:row>59</xdr:row>
      <xdr:rowOff>57967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9" name="Anz_lavoro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z_lavoro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228818" y="8570595"/>
              <a:ext cx="2603666" cy="197757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435600</xdr:colOff>
      <xdr:row>9</xdr:row>
      <xdr:rowOff>147868</xdr:rowOff>
    </xdr:from>
    <xdr:to>
      <xdr:col>4</xdr:col>
      <xdr:colOff>337628</xdr:colOff>
      <xdr:row>36</xdr:row>
      <xdr:rowOff>96982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0" name="Anni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ni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35600" y="1748068"/>
              <a:ext cx="2340428" cy="474971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295448</xdr:colOff>
      <xdr:row>38</xdr:row>
      <xdr:rowOff>185305</xdr:rowOff>
    </xdr:from>
    <xdr:to>
      <xdr:col>9</xdr:col>
      <xdr:colOff>503266</xdr:colOff>
      <xdr:row>59</xdr:row>
      <xdr:rowOff>171450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1" name="Stipendio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tipendio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62648" y="6941705"/>
              <a:ext cx="1427018" cy="371994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>
    <xdr:from>
      <xdr:col>0</xdr:col>
      <xdr:colOff>266700</xdr:colOff>
      <xdr:row>3</xdr:row>
      <xdr:rowOff>57150</xdr:rowOff>
    </xdr:from>
    <xdr:to>
      <xdr:col>16</xdr:col>
      <xdr:colOff>114300</xdr:colOff>
      <xdr:row>9</xdr:row>
      <xdr:rowOff>76200</xdr:rowOff>
    </xdr:to>
    <xdr:sp macro="" textlink="">
      <xdr:nvSpPr>
        <xdr:cNvPr id="34" name="CasellaDiTesto 33"/>
        <xdr:cNvSpPr txBox="1"/>
      </xdr:nvSpPr>
      <xdr:spPr>
        <a:xfrm>
          <a:off x="266700" y="628650"/>
          <a:ext cx="9601200" cy="1162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it-IT" sz="5400">
              <a:solidFill>
                <a:schemeClr val="bg1"/>
              </a:solidFill>
              <a:latin typeface="Bahnschrift" panose="020B0502040204020203" pitchFamily="34" charset="0"/>
            </a:rPr>
            <a:t>DASHBOARD Azienda Es 1</a:t>
          </a:r>
        </a:p>
      </xdr:txBody>
    </xdr:sp>
    <xdr:clientData/>
  </xdr:twoCellAnchor>
</xdr:wsDr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0.0596</cdr:x>
      <cdr:y>0.02941</cdr:y>
    </cdr:from>
    <cdr:to>
      <cdr:x>0.85101</cdr:x>
      <cdr:y>0.12745</cdr:y>
    </cdr:to>
    <cdr:sp macro="" textlink="">
      <cdr:nvSpPr>
        <cdr:cNvPr id="2" name="Rettangolo 1"/>
        <cdr:cNvSpPr/>
      </cdr:nvSpPr>
      <cdr:spPr>
        <a:xfrm xmlns:a="http://schemas.openxmlformats.org/drawingml/2006/main">
          <a:off x="246743" y="114300"/>
          <a:ext cx="3276600" cy="38100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it-IT"/>
        </a:p>
      </cdr:txBody>
    </cdr:sp>
  </cdr:relSizeAnchor>
  <cdr:relSizeAnchor xmlns:cdr="http://schemas.openxmlformats.org/drawingml/2006/chartDrawing">
    <cdr:from>
      <cdr:x>0.2589</cdr:x>
      <cdr:y>0.00581</cdr:y>
    </cdr:from>
    <cdr:to>
      <cdr:x>0.99693</cdr:x>
      <cdr:y>0.11891</cdr:y>
    </cdr:to>
    <cdr:sp macro="" textlink="">
      <cdr:nvSpPr>
        <cdr:cNvPr id="3" name="CasellaDiTesto 2"/>
        <cdr:cNvSpPr txBox="1"/>
      </cdr:nvSpPr>
      <cdr:spPr>
        <a:xfrm xmlns:a="http://schemas.openxmlformats.org/drawingml/2006/main">
          <a:off x="1071880" y="21935"/>
          <a:ext cx="3055620" cy="42680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r>
            <a:rPr lang="it-IT" sz="1400">
              <a:solidFill>
                <a:schemeClr val="bg1"/>
              </a:solidFill>
              <a:latin typeface="Bahnschrift" panose="020B0502040204020203" pitchFamily="34" charset="0"/>
            </a:rPr>
            <a:t>Rapporto</a:t>
          </a:r>
          <a:r>
            <a:rPr lang="it-IT" sz="1400" baseline="0">
              <a:solidFill>
                <a:schemeClr val="bg1"/>
              </a:solidFill>
              <a:latin typeface="Bahnschrift" panose="020B0502040204020203" pitchFamily="34" charset="0"/>
            </a:rPr>
            <a:t> Anz.Lavoro / Stipendi</a:t>
          </a:r>
          <a:endParaRPr lang="it-IT" sz="1400">
            <a:solidFill>
              <a:schemeClr val="bg1"/>
            </a:solidFill>
            <a:latin typeface="Bahnschrift" panose="020B0502040204020203" pitchFamily="34" charset="0"/>
          </a:endParaRPr>
        </a:p>
      </cdr:txBody>
    </cdr:sp>
  </cdr:relSizeAnchor>
</c:userShape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Autore" refreshedDate="44855.482025462959" createdVersion="6" refreshedVersion="6" minRefreshableVersion="3" recordCount="28">
  <cacheSource type="worksheet">
    <worksheetSource name="DB"/>
  </cacheSource>
  <cacheFields count="9">
    <cacheField name="Cognome" numFmtId="0">
      <sharedItems count="28">
        <s v="Dipendende 1"/>
        <s v="Dipendende 2"/>
        <s v="Dipendende 3"/>
        <s v="Dipendende 4"/>
        <s v="Dipendende 5"/>
        <s v="Dipendende 6"/>
        <s v="Dipendende 7"/>
        <s v="Dipendende 8"/>
        <s v="Dipendende 9"/>
        <s v="Dipendende 10"/>
        <s v="Dipendende 11"/>
        <s v="Dipendende 12"/>
        <s v="Dipendende 13"/>
        <s v="Dipendende 14"/>
        <s v="Dipendende 15"/>
        <s v="Dipendende 16"/>
        <s v="Dipendende 17"/>
        <s v="Dipendende 18"/>
        <s v="Dipendende 19"/>
        <s v="Dipendende 20"/>
        <s v="Dipendende 21"/>
        <s v="Dipendende 22"/>
        <s v="Dipendende 23"/>
        <s v="Dipendende 24"/>
        <s v="Dipendende 25"/>
        <s v="Dipendende 26"/>
        <s v="Dipendende 27"/>
        <s v="Dipendende 28"/>
      </sharedItems>
    </cacheField>
    <cacheField name="Dt_nascita" numFmtId="14">
      <sharedItems containsSemiMixedTypes="0" containsNonDate="0" containsDate="1" containsString="0" minDate="1956-06-05T00:00:00" maxDate="2000-01-16T00:00:00"/>
    </cacheField>
    <cacheField name="Dt_assunzione" numFmtId="14">
      <sharedItems containsSemiMixedTypes="0" containsNonDate="0" containsDate="1" containsString="0" minDate="1987-04-05T00:00:00" maxDate="2020-09-13T00:00:00"/>
    </cacheField>
    <cacheField name="Settore" numFmtId="0">
      <sharedItems count="4">
        <s v="Produzione"/>
        <s v="Amministrazione"/>
        <s v="Direzione"/>
        <s v="Commerciale"/>
      </sharedItems>
    </cacheField>
    <cacheField name="Stipendio" numFmtId="164">
      <sharedItems containsSemiMixedTypes="0" containsString="0" containsNumber="1" containsInteger="1" minValue="1230" maxValue="3680"/>
    </cacheField>
    <cacheField name="Età (DATA.DIFF)" numFmtId="0">
      <sharedItems containsSemiMixedTypes="0" containsString="0" containsNumber="1" containsInteger="1" minValue="22" maxValue="66"/>
    </cacheField>
    <cacheField name="Anz_lavoro" numFmtId="0">
      <sharedItems containsSemiMixedTypes="0" containsString="0" containsNumber="1" containsInteger="1" minValue="2" maxValue="35" count="17">
        <n v="8"/>
        <n v="3"/>
        <n v="14"/>
        <n v="2"/>
        <n v="35"/>
        <n v="12"/>
        <n v="11"/>
        <n v="5"/>
        <n v="26"/>
        <n v="9"/>
        <n v="32"/>
        <n v="23"/>
        <n v="22"/>
        <n v="6"/>
        <n v="20"/>
        <n v="4"/>
        <n v="15"/>
      </sharedItems>
    </cacheField>
    <cacheField name="Età (INT)" numFmtId="0">
      <sharedItems containsSemiMixedTypes="0" containsString="0" containsNumber="1" containsInteger="1" minValue="22" maxValue="66"/>
    </cacheField>
    <cacheField name="Età (DATA DIFF.(OGGI))" numFmtId="0">
      <sharedItems containsSemiMixedTypes="0" containsString="0" containsNumber="1" containsInteger="1" minValue="22" maxValue="66"/>
    </cacheField>
  </cacheFields>
  <extLst>
    <ext xmlns:x14="http://schemas.microsoft.com/office/spreadsheetml/2009/9/main" uri="{725AE2AE-9491-48be-B2B4-4EB974FC3084}">
      <x14:pivotCacheDefinition pivotCacheId="2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r:id="rId1" refreshedBy="Autore" refreshedDate="44855.599073611113" createdVersion="6" refreshedVersion="6" minRefreshableVersion="3" recordCount="28">
  <cacheSource type="worksheet">
    <worksheetSource name="DB"/>
  </cacheSource>
  <cacheFields count="13">
    <cacheField name="Cognome" numFmtId="0">
      <sharedItems count="28">
        <s v="Dipendende 1"/>
        <s v="Dipendende 2"/>
        <s v="Dipendende 3"/>
        <s v="Dipendende 4"/>
        <s v="Dipendende 5"/>
        <s v="Dipendende 6"/>
        <s v="Dipendende 7"/>
        <s v="Dipendende 8"/>
        <s v="Dipendende 9"/>
        <s v="Dipendende 10"/>
        <s v="Dipendende 11"/>
        <s v="Dipendende 12"/>
        <s v="Dipendende 13"/>
        <s v="Dipendende 14"/>
        <s v="Dipendende 15"/>
        <s v="Dipendende 16"/>
        <s v="Dipendende 17"/>
        <s v="Dipendende 18"/>
        <s v="Dipendende 19"/>
        <s v="Dipendende 20"/>
        <s v="Dipendende 21"/>
        <s v="Dipendende 22"/>
        <s v="Dipendende 23"/>
        <s v="Dipendende 24"/>
        <s v="Dipendende 25"/>
        <s v="Dipendende 26"/>
        <s v="Dipendende 27"/>
        <s v="Dipendende 28"/>
      </sharedItems>
    </cacheField>
    <cacheField name="Dt_nascita" numFmtId="14">
      <sharedItems containsSemiMixedTypes="0" containsNonDate="0" containsDate="1" containsString="0" minDate="1956-06-05T00:00:00" maxDate="2000-01-16T00:00:00" count="28">
        <d v="1985-05-04T00:00:00"/>
        <d v="1997-12-12T00:00:00"/>
        <d v="1983-12-24T00:00:00"/>
        <d v="1990-02-02T00:00:00"/>
        <d v="1956-06-05T00:00:00"/>
        <d v="1985-01-06T00:00:00"/>
        <d v="1992-02-23T00:00:00"/>
        <d v="1994-03-06T00:00:00"/>
        <d v="1960-10-18T00:00:00"/>
        <d v="1989-12-26T00:00:00"/>
        <d v="1969-03-02T00:00:00"/>
        <d v="1967-04-21T00:00:00"/>
        <d v="1990-01-21T00:00:00"/>
        <d v="1976-11-25T00:00:00"/>
        <d v="1995-08-19T00:00:00"/>
        <d v="1986-11-20T00:00:00"/>
        <d v="1979-09-08T00:00:00"/>
        <d v="1994-04-07T00:00:00"/>
        <d v="1992-02-20T00:00:00"/>
        <d v="1990-05-03T00:00:00"/>
        <d v="2000-01-15T00:00:00"/>
        <d v="1983-04-09T00:00:00"/>
        <d v="1984-06-29T00:00:00"/>
        <d v="1994-01-28T00:00:00"/>
        <d v="1986-01-06T00:00:00"/>
        <d v="1993-03-05T00:00:00"/>
        <d v="1988-08-04T00:00:00"/>
        <d v="1995-08-24T00:00:00"/>
      </sharedItems>
      <fieldGroup par="12" base="1">
        <rangePr groupBy="months" startDate="1956-06-05T00:00:00" endDate="2000-01-16T00:00:00"/>
        <groupItems count="14">
          <s v="&lt;05/06/1956"/>
          <s v="gen"/>
          <s v="feb"/>
          <s v="mar"/>
          <s v="apr"/>
          <s v="mag"/>
          <s v="giu"/>
          <s v="lug"/>
          <s v="ago"/>
          <s v="set"/>
          <s v="ott"/>
          <s v="nov"/>
          <s v="dic"/>
          <s v="&gt;16/01/2000"/>
        </groupItems>
      </fieldGroup>
    </cacheField>
    <cacheField name="Dt_assunzione" numFmtId="14">
      <sharedItems containsSemiMixedTypes="0" containsNonDate="0" containsDate="1" containsString="0" minDate="1987-04-05T00:00:00" maxDate="2020-09-13T00:00:00" count="24">
        <d v="2014-06-06T00:00:00"/>
        <d v="2019-01-01T00:00:00"/>
        <d v="2008-01-06T00:00:00"/>
        <d v="2020-01-01T00:00:00"/>
        <d v="1987-04-05T00:00:00"/>
        <d v="2010-05-05T00:00:00"/>
        <d v="2011-01-05T00:00:00"/>
        <d v="2017-10-14T00:00:00"/>
        <d v="1996-09-05T00:00:00"/>
        <d v="2013-01-05T00:00:00"/>
        <d v="1990-05-06T00:00:00"/>
        <d v="1999-01-05T00:00:00"/>
        <d v="2017-05-01T00:00:00"/>
        <d v="2000-01-06T00:00:00"/>
        <d v="2016-01-05T00:00:00"/>
        <d v="2002-01-05T00:00:00"/>
        <d v="2017-04-01T00:00:00"/>
        <d v="2018-06-01T00:00:00"/>
        <d v="2020-09-12T00:00:00"/>
        <d v="2007-01-05T00:00:00"/>
        <d v="2017-01-05T00:00:00"/>
        <d v="2014-06-05T00:00:00"/>
        <d v="2011-09-06T00:00:00"/>
        <d v="2018-02-01T00:00:00"/>
      </sharedItems>
      <fieldGroup par="10" base="2">
        <rangePr groupBy="months" startDate="1987-04-05T00:00:00" endDate="2020-09-13T00:00:00"/>
        <groupItems count="14">
          <s v="&lt;05/04/1987"/>
          <s v="gen"/>
          <s v="feb"/>
          <s v="mar"/>
          <s v="apr"/>
          <s v="mag"/>
          <s v="giu"/>
          <s v="lug"/>
          <s v="ago"/>
          <s v="set"/>
          <s v="ott"/>
          <s v="nov"/>
          <s v="dic"/>
          <s v="&gt;13/09/2020"/>
        </groupItems>
      </fieldGroup>
    </cacheField>
    <cacheField name="Settore" numFmtId="0">
      <sharedItems count="4">
        <s v="Produzione"/>
        <s v="Amministrazione"/>
        <s v="Direzione"/>
        <s v="Commerciale"/>
      </sharedItems>
    </cacheField>
    <cacheField name="Stipendio" numFmtId="164">
      <sharedItems containsSemiMixedTypes="0" containsString="0" containsNumber="1" containsInteger="1" minValue="1230" maxValue="3680" count="24">
        <n v="1676"/>
        <n v="1252"/>
        <n v="1650"/>
        <n v="1250"/>
        <n v="3680"/>
        <n v="1623"/>
        <n v="2584"/>
        <n v="1280"/>
        <n v="1750"/>
        <n v="1476"/>
        <n v="3277"/>
        <n v="1670"/>
        <n v="1340"/>
        <n v="1599"/>
        <n v="1414"/>
        <n v="1537"/>
        <n v="2152"/>
        <n v="1370"/>
        <n v="1310"/>
        <n v="1230"/>
        <n v="2768"/>
        <n v="2275"/>
        <n v="1365"/>
        <n v="1270"/>
      </sharedItems>
    </cacheField>
    <cacheField name="Età (DATA.DIFF)" numFmtId="0">
      <sharedItems containsSemiMixedTypes="0" containsString="0" containsNumber="1" containsInteger="1" minValue="22" maxValue="66"/>
    </cacheField>
    <cacheField name="Anz_lavoro" numFmtId="0">
      <sharedItems containsSemiMixedTypes="0" containsString="0" containsNumber="1" containsInteger="1" minValue="2" maxValue="35" count="17">
        <n v="8"/>
        <n v="3"/>
        <n v="14"/>
        <n v="2"/>
        <n v="35"/>
        <n v="12"/>
        <n v="11"/>
        <n v="5"/>
        <n v="26"/>
        <n v="9"/>
        <n v="32"/>
        <n v="23"/>
        <n v="22"/>
        <n v="6"/>
        <n v="20"/>
        <n v="4"/>
        <n v="15"/>
      </sharedItems>
    </cacheField>
    <cacheField name="Età (INT)" numFmtId="0">
      <sharedItems containsSemiMixedTypes="0" containsString="0" containsNumber="1" containsInteger="1" minValue="22" maxValue="66"/>
    </cacheField>
    <cacheField name="Età (DATA DIFF.(OGGI))" numFmtId="0">
      <sharedItems containsSemiMixedTypes="0" containsString="0" containsNumber="1" containsInteger="1" minValue="22" maxValue="66"/>
    </cacheField>
    <cacheField name="Trimestri" numFmtId="0" databaseField="0">
      <fieldGroup base="2">
        <rangePr groupBy="quarters" startDate="1987-04-05T00:00:00" endDate="2020-09-13T00:00:00"/>
        <groupItems count="6">
          <s v="&lt;05/04/1987"/>
          <s v="Trim1"/>
          <s v="Trim2"/>
          <s v="Trim3"/>
          <s v="Trim4"/>
          <s v="&gt;13/09/2020"/>
        </groupItems>
      </fieldGroup>
    </cacheField>
    <cacheField name="Anni" numFmtId="0" databaseField="0">
      <fieldGroup base="2">
        <rangePr groupBy="years" startDate="1987-04-05T00:00:00" endDate="2020-09-13T00:00:00"/>
        <groupItems count="36">
          <s v="&lt;05/04/1987"/>
          <s v="1987"/>
          <s v="1988"/>
          <s v="1989"/>
          <s v="1990"/>
          <s v="1991"/>
          <s v="1992"/>
          <s v="1993"/>
          <s v="1994"/>
          <s v="1995"/>
          <s v="1996"/>
          <s v="1997"/>
          <s v="1998"/>
          <s v="1999"/>
          <s v="2000"/>
          <s v="2001"/>
          <s v="2002"/>
          <s v="2003"/>
          <s v="2004"/>
          <s v="2005"/>
          <s v="2006"/>
          <s v="2007"/>
          <s v="2008"/>
          <s v="2009"/>
          <s v="2010"/>
          <s v="2011"/>
          <s v="2012"/>
          <s v="2013"/>
          <s v="2014"/>
          <s v="2015"/>
          <s v="2016"/>
          <s v="2017"/>
          <s v="2018"/>
          <s v="2019"/>
          <s v="2020"/>
          <s v="&gt;13/09/2020"/>
        </groupItems>
      </fieldGroup>
    </cacheField>
    <cacheField name="Trimestri2" numFmtId="0" databaseField="0">
      <fieldGroup base="1">
        <rangePr groupBy="quarters" startDate="1956-06-05T00:00:00" endDate="2000-01-16T00:00:00"/>
        <groupItems count="6">
          <s v="&lt;05/06/1956"/>
          <s v="Trim1"/>
          <s v="Trim2"/>
          <s v="Trim3"/>
          <s v="Trim4"/>
          <s v="&gt;16/01/2000"/>
        </groupItems>
      </fieldGroup>
    </cacheField>
    <cacheField name="Anni2" numFmtId="0" databaseField="0">
      <fieldGroup base="1">
        <rangePr groupBy="years" startDate="1956-06-05T00:00:00" endDate="2000-01-16T00:00:00"/>
        <groupItems count="47">
          <s v="&lt;05/06/1956"/>
          <s v="1956"/>
          <s v="1957"/>
          <s v="1958"/>
          <s v="1959"/>
          <s v="1960"/>
          <s v="1961"/>
          <s v="1962"/>
          <s v="1963"/>
          <s v="1964"/>
          <s v="1965"/>
          <s v="1966"/>
          <s v="1967"/>
          <s v="1968"/>
          <s v="1969"/>
          <s v="1970"/>
          <s v="1971"/>
          <s v="1972"/>
          <s v="1973"/>
          <s v="1974"/>
          <s v="1975"/>
          <s v="1976"/>
          <s v="1977"/>
          <s v="1978"/>
          <s v="1979"/>
          <s v="1980"/>
          <s v="1981"/>
          <s v="1982"/>
          <s v="1983"/>
          <s v="1984"/>
          <s v="1985"/>
          <s v="1986"/>
          <s v="1987"/>
          <s v="1988"/>
          <s v="1989"/>
          <s v="1990"/>
          <s v="1991"/>
          <s v="1992"/>
          <s v="1993"/>
          <s v="1994"/>
          <s v="1995"/>
          <s v="1996"/>
          <s v="1997"/>
          <s v="1998"/>
          <s v="1999"/>
          <s v="2000"/>
          <s v="&gt;16/01/2000"/>
        </groupItems>
      </fieldGroup>
    </cacheField>
  </cacheFields>
  <extLst>
    <ext xmlns:x14="http://schemas.microsoft.com/office/spreadsheetml/2009/9/main" uri="{725AE2AE-9491-48be-B2B4-4EB974FC3084}">
      <x14:pivotCacheDefinition pivotCacheId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28">
  <r>
    <x v="0"/>
    <d v="1985-05-04T00:00:00"/>
    <d v="2014-06-06T00:00:00"/>
    <x v="0"/>
    <n v="1676"/>
    <n v="37"/>
    <x v="0"/>
    <n v="37"/>
    <n v="37"/>
  </r>
  <r>
    <x v="1"/>
    <d v="1997-12-12T00:00:00"/>
    <d v="2019-01-01T00:00:00"/>
    <x v="0"/>
    <n v="1252"/>
    <n v="24"/>
    <x v="1"/>
    <n v="24"/>
    <n v="24"/>
  </r>
  <r>
    <x v="2"/>
    <d v="1983-12-24T00:00:00"/>
    <d v="2008-01-06T00:00:00"/>
    <x v="1"/>
    <n v="1650"/>
    <n v="38"/>
    <x v="2"/>
    <n v="38"/>
    <n v="38"/>
  </r>
  <r>
    <x v="3"/>
    <d v="1990-02-02T00:00:00"/>
    <d v="2020-01-01T00:00:00"/>
    <x v="0"/>
    <n v="1250"/>
    <n v="32"/>
    <x v="3"/>
    <n v="32"/>
    <n v="32"/>
  </r>
  <r>
    <x v="4"/>
    <d v="1956-06-05T00:00:00"/>
    <d v="1987-04-05T00:00:00"/>
    <x v="2"/>
    <n v="3680"/>
    <n v="66"/>
    <x v="4"/>
    <n v="66"/>
    <n v="66"/>
  </r>
  <r>
    <x v="5"/>
    <d v="1985-01-06T00:00:00"/>
    <d v="2010-05-05T00:00:00"/>
    <x v="0"/>
    <n v="1623"/>
    <n v="37"/>
    <x v="5"/>
    <n v="37"/>
    <n v="37"/>
  </r>
  <r>
    <x v="6"/>
    <d v="1992-02-23T00:00:00"/>
    <d v="2011-01-05T00:00:00"/>
    <x v="3"/>
    <n v="2584"/>
    <n v="30"/>
    <x v="6"/>
    <n v="30"/>
    <n v="30"/>
  </r>
  <r>
    <x v="7"/>
    <d v="1994-03-06T00:00:00"/>
    <d v="2017-10-14T00:00:00"/>
    <x v="1"/>
    <n v="1280"/>
    <n v="28"/>
    <x v="7"/>
    <n v="28"/>
    <n v="28"/>
  </r>
  <r>
    <x v="8"/>
    <d v="1960-10-18T00:00:00"/>
    <d v="1996-09-05T00:00:00"/>
    <x v="0"/>
    <n v="1750"/>
    <n v="62"/>
    <x v="8"/>
    <n v="62"/>
    <n v="62"/>
  </r>
  <r>
    <x v="9"/>
    <d v="1989-12-26T00:00:00"/>
    <d v="2013-01-05T00:00:00"/>
    <x v="0"/>
    <n v="1476"/>
    <n v="32"/>
    <x v="9"/>
    <n v="32"/>
    <n v="32"/>
  </r>
  <r>
    <x v="10"/>
    <d v="1969-03-02T00:00:00"/>
    <d v="1990-05-06T00:00:00"/>
    <x v="2"/>
    <n v="3277"/>
    <n v="53"/>
    <x v="10"/>
    <n v="53"/>
    <n v="53"/>
  </r>
  <r>
    <x v="11"/>
    <d v="1967-04-21T00:00:00"/>
    <d v="1999-01-05T00:00:00"/>
    <x v="0"/>
    <n v="1670"/>
    <n v="55"/>
    <x v="11"/>
    <n v="55"/>
    <n v="55"/>
  </r>
  <r>
    <x v="12"/>
    <d v="1990-01-21T00:00:00"/>
    <d v="2017-05-01T00:00:00"/>
    <x v="0"/>
    <n v="1340"/>
    <n v="32"/>
    <x v="7"/>
    <n v="32"/>
    <n v="32"/>
  </r>
  <r>
    <x v="13"/>
    <d v="1976-11-25T00:00:00"/>
    <d v="2000-01-06T00:00:00"/>
    <x v="1"/>
    <n v="1599"/>
    <n v="45"/>
    <x v="12"/>
    <n v="45"/>
    <n v="45"/>
  </r>
  <r>
    <x v="14"/>
    <d v="1995-08-19T00:00:00"/>
    <d v="2016-01-05T00:00:00"/>
    <x v="0"/>
    <n v="1414"/>
    <n v="27"/>
    <x v="13"/>
    <n v="27"/>
    <n v="27"/>
  </r>
  <r>
    <x v="15"/>
    <d v="1986-11-20T00:00:00"/>
    <d v="2011-01-05T00:00:00"/>
    <x v="1"/>
    <n v="1537"/>
    <n v="35"/>
    <x v="6"/>
    <n v="35"/>
    <n v="35"/>
  </r>
  <r>
    <x v="16"/>
    <d v="1979-09-08T00:00:00"/>
    <d v="2002-01-05T00:00:00"/>
    <x v="0"/>
    <n v="2152"/>
    <n v="43"/>
    <x v="14"/>
    <n v="43"/>
    <n v="43"/>
  </r>
  <r>
    <x v="17"/>
    <d v="1994-04-07T00:00:00"/>
    <d v="2020-01-01T00:00:00"/>
    <x v="0"/>
    <n v="1250"/>
    <n v="28"/>
    <x v="3"/>
    <n v="28"/>
    <n v="28"/>
  </r>
  <r>
    <x v="18"/>
    <d v="1992-02-20T00:00:00"/>
    <d v="2017-04-01T00:00:00"/>
    <x v="0"/>
    <n v="1370"/>
    <n v="30"/>
    <x v="7"/>
    <n v="30"/>
    <n v="30"/>
  </r>
  <r>
    <x v="19"/>
    <d v="1990-05-03T00:00:00"/>
    <d v="2018-06-01T00:00:00"/>
    <x v="0"/>
    <n v="1310"/>
    <n v="32"/>
    <x v="15"/>
    <n v="32"/>
    <n v="32"/>
  </r>
  <r>
    <x v="20"/>
    <d v="2000-01-15T00:00:00"/>
    <d v="2020-09-12T00:00:00"/>
    <x v="0"/>
    <n v="1230"/>
    <n v="22"/>
    <x v="3"/>
    <n v="22"/>
    <n v="22"/>
  </r>
  <r>
    <x v="21"/>
    <d v="1983-04-09T00:00:00"/>
    <d v="2008-01-06T00:00:00"/>
    <x v="3"/>
    <n v="2768"/>
    <n v="39"/>
    <x v="2"/>
    <n v="39"/>
    <n v="39"/>
  </r>
  <r>
    <x v="22"/>
    <d v="1984-06-29T00:00:00"/>
    <d v="2007-01-05T00:00:00"/>
    <x v="3"/>
    <n v="2275"/>
    <n v="38"/>
    <x v="16"/>
    <n v="38"/>
    <n v="38"/>
  </r>
  <r>
    <x v="23"/>
    <d v="1994-01-28T00:00:00"/>
    <d v="2017-01-05T00:00:00"/>
    <x v="1"/>
    <n v="1365"/>
    <n v="28"/>
    <x v="7"/>
    <n v="28"/>
    <n v="28"/>
  </r>
  <r>
    <x v="24"/>
    <d v="1986-01-06T00:00:00"/>
    <d v="2013-01-05T00:00:00"/>
    <x v="0"/>
    <n v="1414"/>
    <n v="36"/>
    <x v="9"/>
    <n v="36"/>
    <n v="36"/>
  </r>
  <r>
    <x v="25"/>
    <d v="1993-03-05T00:00:00"/>
    <d v="2014-06-05T00:00:00"/>
    <x v="0"/>
    <n v="1414"/>
    <n v="29"/>
    <x v="0"/>
    <n v="29"/>
    <n v="29"/>
  </r>
  <r>
    <x v="26"/>
    <d v="1988-08-04T00:00:00"/>
    <d v="2011-09-06T00:00:00"/>
    <x v="0"/>
    <n v="1476"/>
    <n v="34"/>
    <x v="6"/>
    <n v="34"/>
    <n v="34"/>
  </r>
  <r>
    <x v="27"/>
    <d v="1995-08-24T00:00:00"/>
    <d v="2018-02-01T00:00:00"/>
    <x v="0"/>
    <n v="1270"/>
    <n v="27"/>
    <x v="15"/>
    <n v="27"/>
    <n v="27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count="28">
  <r>
    <x v="0"/>
    <x v="0"/>
    <x v="0"/>
    <x v="0"/>
    <x v="0"/>
    <n v="37"/>
    <x v="0"/>
    <n v="37"/>
    <n v="37"/>
  </r>
  <r>
    <x v="1"/>
    <x v="1"/>
    <x v="1"/>
    <x v="0"/>
    <x v="1"/>
    <n v="24"/>
    <x v="1"/>
    <n v="24"/>
    <n v="24"/>
  </r>
  <r>
    <x v="2"/>
    <x v="2"/>
    <x v="2"/>
    <x v="1"/>
    <x v="2"/>
    <n v="38"/>
    <x v="2"/>
    <n v="38"/>
    <n v="38"/>
  </r>
  <r>
    <x v="3"/>
    <x v="3"/>
    <x v="3"/>
    <x v="0"/>
    <x v="3"/>
    <n v="32"/>
    <x v="3"/>
    <n v="32"/>
    <n v="32"/>
  </r>
  <r>
    <x v="4"/>
    <x v="4"/>
    <x v="4"/>
    <x v="2"/>
    <x v="4"/>
    <n v="66"/>
    <x v="4"/>
    <n v="66"/>
    <n v="66"/>
  </r>
  <r>
    <x v="5"/>
    <x v="5"/>
    <x v="5"/>
    <x v="0"/>
    <x v="5"/>
    <n v="37"/>
    <x v="5"/>
    <n v="37"/>
    <n v="37"/>
  </r>
  <r>
    <x v="6"/>
    <x v="6"/>
    <x v="6"/>
    <x v="3"/>
    <x v="6"/>
    <n v="30"/>
    <x v="6"/>
    <n v="30"/>
    <n v="30"/>
  </r>
  <r>
    <x v="7"/>
    <x v="7"/>
    <x v="7"/>
    <x v="1"/>
    <x v="7"/>
    <n v="28"/>
    <x v="7"/>
    <n v="28"/>
    <n v="28"/>
  </r>
  <r>
    <x v="8"/>
    <x v="8"/>
    <x v="8"/>
    <x v="0"/>
    <x v="8"/>
    <n v="62"/>
    <x v="8"/>
    <n v="62"/>
    <n v="62"/>
  </r>
  <r>
    <x v="9"/>
    <x v="9"/>
    <x v="9"/>
    <x v="0"/>
    <x v="9"/>
    <n v="32"/>
    <x v="9"/>
    <n v="32"/>
    <n v="32"/>
  </r>
  <r>
    <x v="10"/>
    <x v="10"/>
    <x v="10"/>
    <x v="2"/>
    <x v="10"/>
    <n v="53"/>
    <x v="10"/>
    <n v="53"/>
    <n v="53"/>
  </r>
  <r>
    <x v="11"/>
    <x v="11"/>
    <x v="11"/>
    <x v="0"/>
    <x v="11"/>
    <n v="55"/>
    <x v="11"/>
    <n v="55"/>
    <n v="55"/>
  </r>
  <r>
    <x v="12"/>
    <x v="12"/>
    <x v="12"/>
    <x v="0"/>
    <x v="12"/>
    <n v="32"/>
    <x v="7"/>
    <n v="32"/>
    <n v="32"/>
  </r>
  <r>
    <x v="13"/>
    <x v="13"/>
    <x v="13"/>
    <x v="1"/>
    <x v="13"/>
    <n v="45"/>
    <x v="12"/>
    <n v="45"/>
    <n v="45"/>
  </r>
  <r>
    <x v="14"/>
    <x v="14"/>
    <x v="14"/>
    <x v="0"/>
    <x v="14"/>
    <n v="27"/>
    <x v="13"/>
    <n v="27"/>
    <n v="27"/>
  </r>
  <r>
    <x v="15"/>
    <x v="15"/>
    <x v="6"/>
    <x v="1"/>
    <x v="15"/>
    <n v="35"/>
    <x v="6"/>
    <n v="35"/>
    <n v="35"/>
  </r>
  <r>
    <x v="16"/>
    <x v="16"/>
    <x v="15"/>
    <x v="0"/>
    <x v="16"/>
    <n v="43"/>
    <x v="14"/>
    <n v="43"/>
    <n v="43"/>
  </r>
  <r>
    <x v="17"/>
    <x v="17"/>
    <x v="3"/>
    <x v="0"/>
    <x v="3"/>
    <n v="28"/>
    <x v="3"/>
    <n v="28"/>
    <n v="28"/>
  </r>
  <r>
    <x v="18"/>
    <x v="18"/>
    <x v="16"/>
    <x v="0"/>
    <x v="17"/>
    <n v="30"/>
    <x v="7"/>
    <n v="30"/>
    <n v="30"/>
  </r>
  <r>
    <x v="19"/>
    <x v="19"/>
    <x v="17"/>
    <x v="0"/>
    <x v="18"/>
    <n v="32"/>
    <x v="15"/>
    <n v="32"/>
    <n v="32"/>
  </r>
  <r>
    <x v="20"/>
    <x v="20"/>
    <x v="18"/>
    <x v="0"/>
    <x v="19"/>
    <n v="22"/>
    <x v="3"/>
    <n v="22"/>
    <n v="22"/>
  </r>
  <r>
    <x v="21"/>
    <x v="21"/>
    <x v="2"/>
    <x v="3"/>
    <x v="20"/>
    <n v="39"/>
    <x v="2"/>
    <n v="39"/>
    <n v="39"/>
  </r>
  <r>
    <x v="22"/>
    <x v="22"/>
    <x v="19"/>
    <x v="3"/>
    <x v="21"/>
    <n v="38"/>
    <x v="16"/>
    <n v="38"/>
    <n v="38"/>
  </r>
  <r>
    <x v="23"/>
    <x v="23"/>
    <x v="20"/>
    <x v="1"/>
    <x v="22"/>
    <n v="28"/>
    <x v="7"/>
    <n v="28"/>
    <n v="28"/>
  </r>
  <r>
    <x v="24"/>
    <x v="24"/>
    <x v="9"/>
    <x v="0"/>
    <x v="14"/>
    <n v="36"/>
    <x v="9"/>
    <n v="36"/>
    <n v="36"/>
  </r>
  <r>
    <x v="25"/>
    <x v="25"/>
    <x v="21"/>
    <x v="0"/>
    <x v="14"/>
    <n v="29"/>
    <x v="0"/>
    <n v="29"/>
    <n v="29"/>
  </r>
  <r>
    <x v="26"/>
    <x v="26"/>
    <x v="22"/>
    <x v="0"/>
    <x v="9"/>
    <n v="34"/>
    <x v="6"/>
    <n v="34"/>
    <n v="34"/>
  </r>
  <r>
    <x v="27"/>
    <x v="27"/>
    <x v="23"/>
    <x v="0"/>
    <x v="23"/>
    <n v="27"/>
    <x v="15"/>
    <n v="27"/>
    <n v="27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Tabella pivot9" cacheId="62" applyNumberFormats="0" applyBorderFormats="0" applyFontFormats="0" applyPatternFormats="0" applyAlignmentFormats="0" applyWidthHeightFormats="1" dataCaption="Valori" updatedVersion="6" minRefreshableVersion="3" useAutoFormatting="1" rowGrandTotals="0" colGrandTotals="0" itemPrintTitles="1" createdVersion="6" indent="0" outline="1" outlineData="1" multipleFieldFilters="0" chartFormat="9">
  <location ref="A3:C10" firstHeaderRow="0" firstDataRow="1" firstDataCol="1"/>
  <pivotFields count="13"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dataField="1"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dataField="1" numFmtId="164" showAll="0"/>
    <pivotField showAll="0"/>
    <pivotField showAll="0"/>
    <pivotField showAll="0"/>
    <pivotField showAll="0"/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axis="axisRow" showAll="0" defaultSubtotal="0">
      <items count="36">
        <item h="1" sd="0" x="0"/>
        <item h="1" sd="0" x="1"/>
        <item h="1" sd="0" x="2"/>
        <item h="1" sd="0" x="3"/>
        <item h="1" sd="0" x="4"/>
        <item h="1" sd="0" x="5"/>
        <item h="1" sd="0" x="6"/>
        <item h="1" sd="0" x="7"/>
        <item h="1" sd="0" x="8"/>
        <item h="1" sd="0" x="9"/>
        <item h="1" sd="0" x="10"/>
        <item h="1" sd="0" x="11"/>
        <item h="1" sd="0" x="12"/>
        <item h="1" sd="0" x="13"/>
        <item h="1" sd="0" x="14"/>
        <item h="1" sd="0" x="15"/>
        <item h="1" sd="0" x="16"/>
        <item h="1" sd="0" x="17"/>
        <item h="1" sd="0" x="18"/>
        <item h="1" sd="0" x="19"/>
        <item h="1" sd="0" x="20"/>
        <item h="1" sd="0" x="21"/>
        <item h="1" sd="0" x="22"/>
        <item h="1" sd="0" x="23"/>
        <item sd="0" x="24"/>
        <item sd="0" x="25"/>
        <item h="1" sd="0" x="26"/>
        <item sd="0" x="27"/>
        <item sd="0" x="28"/>
        <item h="1" sd="0" x="29"/>
        <item sd="0" x="30"/>
        <item sd="0" x="31"/>
        <item sd="0" x="32"/>
        <item h="1" sd="0" x="33"/>
        <item h="1" sd="0" x="34"/>
        <item h="1" sd="0" x="35"/>
      </items>
    </pivotField>
    <pivotField showAll="0" defaultSubtotal="0">
      <items count="6">
        <item x="0"/>
        <item x="1"/>
        <item x="2"/>
        <item x="3"/>
        <item x="4"/>
        <item x="5"/>
      </items>
    </pivotField>
    <pivotField showAll="0" defaultSubtotal="0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</items>
    </pivotField>
  </pivotFields>
  <rowFields count="1">
    <field x="10"/>
  </rowFields>
  <rowItems count="7">
    <i>
      <x v="24"/>
    </i>
    <i>
      <x v="25"/>
    </i>
    <i>
      <x v="27"/>
    </i>
    <i>
      <x v="28"/>
    </i>
    <i>
      <x v="30"/>
    </i>
    <i>
      <x v="31"/>
    </i>
    <i>
      <x v="32"/>
    </i>
  </rowItems>
  <colFields count="1">
    <field x="-2"/>
  </colFields>
  <colItems count="2">
    <i>
      <x/>
    </i>
    <i i="1">
      <x v="1"/>
    </i>
  </colItems>
  <dataFields count="2">
    <dataField name="Somma di Stipendio" fld="4" baseField="0" baseItem="0"/>
    <dataField name="Conteggio di Dt_assunzione" fld="2" subtotal="count" baseField="0" baseItem="0"/>
  </dataFields>
  <chartFormats count="4">
    <chartFormat chart="0" format="2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ETA'" cacheId="62" applyNumberFormats="0" applyBorderFormats="0" applyFontFormats="0" applyPatternFormats="0" applyAlignmentFormats="0" applyWidthHeightFormats="1" dataCaption="Valori" updatedVersion="6" minRefreshableVersion="3" useAutoFormatting="1" itemPrintTitles="1" createdVersion="6" indent="0" outline="1" outlineData="1" multipleFieldFilters="0" chartFormat="4">
  <location ref="A3:B10" firstHeaderRow="1" firstDataRow="1" firstDataCol="1" rowPageCount="1" colPageCount="1"/>
  <pivotFields count="13"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Row"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numFmtId="164" showAll="0">
      <items count="25">
        <item h="1" x="19"/>
        <item h="1" x="3"/>
        <item h="1" x="1"/>
        <item h="1" x="23"/>
        <item h="1" x="7"/>
        <item x="18"/>
        <item x="12"/>
        <item x="22"/>
        <item x="17"/>
        <item x="14"/>
        <item x="9"/>
        <item x="15"/>
        <item h="1" x="13"/>
        <item h="1" x="5"/>
        <item h="1" x="2"/>
        <item h="1" x="11"/>
        <item h="1" x="0"/>
        <item h="1" x="8"/>
        <item h="1" x="16"/>
        <item h="1" x="21"/>
        <item h="1" x="6"/>
        <item h="1" x="20"/>
        <item h="1" x="10"/>
        <item h="1" x="4"/>
        <item t="default"/>
      </items>
    </pivotField>
    <pivotField dataField="1" showAll="0"/>
    <pivotField axis="axisPage" multipleItemSelectionAllowed="1" showAll="0">
      <items count="18">
        <item x="3"/>
        <item x="1"/>
        <item x="15"/>
        <item x="7"/>
        <item x="13"/>
        <item x="0"/>
        <item x="9"/>
        <item x="6"/>
        <item x="5"/>
        <item x="2"/>
        <item x="16"/>
        <item x="14"/>
        <item x="12"/>
        <item x="11"/>
        <item x="8"/>
        <item x="10"/>
        <item x="4"/>
        <item t="default"/>
      </items>
    </pivotField>
    <pivotField showAll="0"/>
    <pivotField showAll="0"/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axis="axisRow" showAll="0" defaultSubtotal="0">
      <items count="36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</items>
    </pivotField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showAll="0" defaultSubtotal="0">
      <items count="47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  <item sd="0" x="36"/>
        <item sd="0" x="37"/>
        <item sd="0" x="38"/>
        <item sd="0" x="39"/>
        <item sd="0" x="40"/>
        <item sd="0" x="41"/>
        <item sd="0" x="42"/>
        <item sd="0" x="43"/>
        <item sd="0" x="44"/>
        <item sd="0" x="45"/>
        <item sd="0" x="46"/>
      </items>
    </pivotField>
  </pivotFields>
  <rowFields count="2">
    <field x="10"/>
    <field x="2"/>
  </rowFields>
  <rowItems count="7">
    <i>
      <x v="25"/>
    </i>
    <i>
      <x v="27"/>
    </i>
    <i>
      <x v="28"/>
    </i>
    <i>
      <x v="30"/>
    </i>
    <i>
      <x v="31"/>
    </i>
    <i>
      <x v="32"/>
    </i>
    <i t="grand">
      <x/>
    </i>
  </rowItems>
  <colItems count="1">
    <i/>
  </colItems>
  <pageFields count="1">
    <pageField fld="6" hier="-1"/>
  </pageFields>
  <dataFields count="1">
    <dataField name="Conteggio di Età (DATA.DIFF)" fld="5" subtotal="count" baseField="0" baseItem="0"/>
  </dataFields>
  <chartFormats count="2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3.xml><?xml version="1.0" encoding="utf-8"?>
<pivotTableDefinition xmlns="http://schemas.openxmlformats.org/spreadsheetml/2006/main" name="Tabella pivot15" cacheId="52" applyNumberFormats="0" applyBorderFormats="0" applyFontFormats="0" applyPatternFormats="0" applyAlignmentFormats="0" applyWidthHeightFormats="1" dataCaption="Valori" updatedVersion="6" minRefreshableVersion="3" useAutoFormatting="1" itemPrintTitles="1" createdVersion="6" indent="0" outline="1" outlineData="1" multipleFieldFilters="0" chartFormat="7">
  <location ref="A4:B8" firstHeaderRow="1" firstDataRow="1" firstDataCol="1" rowPageCount="1" colPageCount="1"/>
  <pivotFields count="9">
    <pivotField dataField="1" showAll="0">
      <items count="29">
        <item x="0"/>
        <item x="9"/>
        <item x="10"/>
        <item x="11"/>
        <item x="12"/>
        <item x="13"/>
        <item x="14"/>
        <item x="15"/>
        <item x="16"/>
        <item x="17"/>
        <item x="18"/>
        <item x="1"/>
        <item x="19"/>
        <item x="20"/>
        <item x="21"/>
        <item x="22"/>
        <item x="23"/>
        <item x="24"/>
        <item x="25"/>
        <item x="26"/>
        <item x="27"/>
        <item x="2"/>
        <item x="3"/>
        <item x="4"/>
        <item x="5"/>
        <item x="6"/>
        <item x="7"/>
        <item x="8"/>
        <item t="default"/>
      </items>
    </pivotField>
    <pivotField numFmtId="14" showAll="0"/>
    <pivotField numFmtId="14" showAll="0"/>
    <pivotField axis="axisRow" multipleItemSelectionAllowed="1" showAll="0">
      <items count="5">
        <item x="1"/>
        <item x="3"/>
        <item x="2"/>
        <item x="0"/>
        <item t="default"/>
      </items>
    </pivotField>
    <pivotField numFmtId="164" showAll="0"/>
    <pivotField showAll="0"/>
    <pivotField axis="axisPage" multipleItemSelectionAllowed="1" showAll="0">
      <items count="18">
        <item h="1" x="3"/>
        <item h="1" x="1"/>
        <item h="1" x="15"/>
        <item h="1" x="7"/>
        <item h="1" x="13"/>
        <item h="1" x="0"/>
        <item h="1" x="9"/>
        <item h="1" x="6"/>
        <item h="1" x="5"/>
        <item h="1" x="2"/>
        <item x="16"/>
        <item h="1" x="14"/>
        <item h="1" x="12"/>
        <item h="1" x="11"/>
        <item x="8"/>
        <item x="10"/>
        <item x="4"/>
        <item t="default"/>
      </items>
    </pivotField>
    <pivotField showAll="0"/>
    <pivotField showAll="0"/>
  </pivotFields>
  <rowFields count="1">
    <field x="3"/>
  </rowFields>
  <rowItems count="4">
    <i>
      <x v="1"/>
    </i>
    <i>
      <x v="2"/>
    </i>
    <i>
      <x v="3"/>
    </i>
    <i t="grand">
      <x/>
    </i>
  </rowItems>
  <colItems count="1">
    <i/>
  </colItems>
  <pageFields count="1">
    <pageField fld="6" hier="-1"/>
  </pageFields>
  <dataFields count="1">
    <dataField name="Conteggio di Cognome" fld="0" subtotal="count" baseField="0" baseItem="0"/>
  </dataFields>
  <chartFormats count="2">
    <chartFormat chart="2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FiltroDati_Settore" sourceName="Settore">
  <pivotTables>
    <pivotTable tabId="18" name="Tabella pivot15"/>
  </pivotTables>
  <data>
    <tabular pivotCacheId="2">
      <items count="4">
        <i x="3" s="1"/>
        <i x="2" s="1"/>
        <i x="0" s="1"/>
        <i x="1" s="1" nd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FiltroDati_Anz_lavoro" sourceName="Anz_lavoro">
  <pivotTables>
    <pivotTable tabId="18" name="Tabella pivot15"/>
  </pivotTables>
  <data>
    <tabular pivotCacheId="2">
      <items count="17">
        <i x="3"/>
        <i x="1"/>
        <i x="15"/>
        <i x="7"/>
        <i x="13"/>
        <i x="0"/>
        <i x="9"/>
        <i x="6"/>
        <i x="5"/>
        <i x="2"/>
        <i x="16" s="1"/>
        <i x="14"/>
        <i x="12"/>
        <i x="11"/>
        <i x="8" s="1"/>
        <i x="10" s="1"/>
        <i x="4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FiltroDati_Anni" sourceName="Anni">
  <pivotTables>
    <pivotTable tabId="13" name="Tabella pivot9"/>
  </pivotTables>
  <data>
    <tabular pivotCacheId="1">
      <items count="36">
        <i x="1"/>
        <i x="4"/>
        <i x="10"/>
        <i x="13"/>
        <i x="14"/>
        <i x="16"/>
        <i x="21"/>
        <i x="22"/>
        <i x="24" s="1"/>
        <i x="25" s="1"/>
        <i x="27" s="1"/>
        <i x="28" s="1"/>
        <i x="30" s="1"/>
        <i x="31" s="1"/>
        <i x="32" s="1"/>
        <i x="33"/>
        <i x="34"/>
        <i x="0" nd="1"/>
        <i x="35" nd="1"/>
        <i x="2" nd="1"/>
        <i x="3" nd="1"/>
        <i x="5" nd="1"/>
        <i x="6" nd="1"/>
        <i x="7" nd="1"/>
        <i x="8" nd="1"/>
        <i x="9" nd="1"/>
        <i x="11" nd="1"/>
        <i x="12" nd="1"/>
        <i x="15" nd="1"/>
        <i x="17" nd="1"/>
        <i x="18" nd="1"/>
        <i x="19" nd="1"/>
        <i x="20" nd="1"/>
        <i x="23" nd="1"/>
        <i x="26" nd="1"/>
        <i x="29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FiltroDati_Stipendio" sourceName="Stipendio">
  <pivotTables>
    <pivotTable tabId="15" name="ETA'"/>
  </pivotTables>
  <data>
    <tabular pivotCacheId="1">
      <items count="24">
        <i x="19"/>
        <i x="3"/>
        <i x="1"/>
        <i x="23"/>
        <i x="7"/>
        <i x="18" s="1"/>
        <i x="12" s="1"/>
        <i x="22" s="1"/>
        <i x="17" s="1"/>
        <i x="14" s="1"/>
        <i x="9" s="1"/>
        <i x="15" s="1"/>
        <i x="13"/>
        <i x="5"/>
        <i x="2"/>
        <i x="11"/>
        <i x="0"/>
        <i x="8"/>
        <i x="16"/>
        <i x="21"/>
        <i x="6"/>
        <i x="20"/>
        <i x="10"/>
        <i x="4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Anni" cache="FiltroDati_Anni" caption="Anni" rowHeight="2349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Stipendio" cache="FiltroDati_Stipendio" caption="Stipendio" startItem="10" rowHeight="23495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Settore" cache="FiltroDati_Settore" caption="Settore" rowHeight="234950"/>
  <slicer name="Anz_lavoro" cache="FiltroDati_Anz_lavoro" caption="Anz_lavoro" rowHeight="23495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Settore 1" cache="FiltroDati_Settore" caption="Settore" rowHeight="234950"/>
  <slicer name="Anz_lavoro 1" cache="FiltroDati_Anz_lavoro" caption="Anz_lavoro" startItem="11" rowHeight="234950"/>
  <slicer name="Anni 1" cache="FiltroDati_Anni" caption="Anni" rowHeight="234950"/>
  <slicer name="Stipendio 1" cache="FiltroDati_Stipendio" caption="Stipendio" rowHeight="234950"/>
</slicers>
</file>

<file path=xl/tables/table1.xml><?xml version="1.0" encoding="utf-8"?>
<table xmlns="http://schemas.openxmlformats.org/spreadsheetml/2006/main" id="2" name="DB" displayName="DB" ref="A1:I29" totalsRowShown="0" headerRowDxfId="12" headerRowBorderDxfId="10" tableBorderDxfId="11">
  <autoFilter ref="A1:I29"/>
  <tableColumns count="9">
    <tableColumn id="1" name="Cognome" dataDxfId="9"/>
    <tableColumn id="2" name="Dt_nascita" dataDxfId="8"/>
    <tableColumn id="3" name="Dt_assunzione" dataDxfId="7"/>
    <tableColumn id="4" name="Settore" dataDxfId="6"/>
    <tableColumn id="5" name="Stipendio" dataDxfId="5" dataCellStyle="Euro"/>
    <tableColumn id="6" name="Età (DATA.DIFF)" dataDxfId="4">
      <calculatedColumnFormula>DATEDIF(B2,TODAY(),"y")</calculatedColumnFormula>
    </tableColumn>
    <tableColumn id="7" name="Anz_lavoro" dataDxfId="3">
      <calculatedColumnFormula>DATEDIF(C2,TODAY(),"y")</calculatedColumnFormula>
    </tableColumn>
    <tableColumn id="8" name="Età (INT)" dataDxfId="2">
      <calculatedColumnFormula>INT(YEARFRAC(TODAY(),B2,1))</calculatedColumnFormula>
    </tableColumn>
    <tableColumn id="9" name="Età (DATA DIFF.(OGGI))" dataDxfId="1">
      <calculatedColumnFormula>DATEDIF(B2,TODAY(),"Y")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i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microsoft.com/office/2007/relationships/slicer" Target="../slicers/slicer4.x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3:C44"/>
  <sheetViews>
    <sheetView zoomScale="80" zoomScaleNormal="80" workbookViewId="0">
      <selection activeCell="A2" sqref="A2"/>
    </sheetView>
  </sheetViews>
  <sheetFormatPr defaultRowHeight="14.4" x14ac:dyDescent="0.3"/>
  <cols>
    <col min="1" max="1" width="17.33203125" customWidth="1"/>
    <col min="2" max="2" width="18.44140625" customWidth="1"/>
    <col min="3" max="3" width="25.21875" customWidth="1"/>
    <col min="4" max="4" width="10.88671875" customWidth="1"/>
    <col min="5" max="5" width="10.88671875" bestFit="1" customWidth="1"/>
    <col min="6" max="6" width="10.88671875" customWidth="1"/>
    <col min="7" max="25" width="10.88671875" bestFit="1" customWidth="1"/>
    <col min="26" max="26" width="17.21875" bestFit="1" customWidth="1"/>
  </cols>
  <sheetData>
    <row r="3" spans="1:3" x14ac:dyDescent="0.3">
      <c r="A3" s="47" t="s">
        <v>77</v>
      </c>
      <c r="B3" t="s">
        <v>79</v>
      </c>
      <c r="C3" t="s">
        <v>91</v>
      </c>
    </row>
    <row r="4" spans="1:3" x14ac:dyDescent="0.3">
      <c r="A4" s="48" t="s">
        <v>83</v>
      </c>
      <c r="B4" s="49">
        <v>1623</v>
      </c>
      <c r="C4" s="49">
        <v>1</v>
      </c>
    </row>
    <row r="5" spans="1:3" x14ac:dyDescent="0.3">
      <c r="A5" s="48" t="s">
        <v>81</v>
      </c>
      <c r="B5" s="49">
        <v>5597</v>
      </c>
      <c r="C5" s="49">
        <v>3</v>
      </c>
    </row>
    <row r="6" spans="1:3" x14ac:dyDescent="0.3">
      <c r="A6" s="48" t="s">
        <v>84</v>
      </c>
      <c r="B6" s="49">
        <v>2890</v>
      </c>
      <c r="C6" s="49">
        <v>2</v>
      </c>
    </row>
    <row r="7" spans="1:3" x14ac:dyDescent="0.3">
      <c r="A7" s="48" t="s">
        <v>85</v>
      </c>
      <c r="B7" s="49">
        <v>3090</v>
      </c>
      <c r="C7" s="49">
        <v>2</v>
      </c>
    </row>
    <row r="8" spans="1:3" x14ac:dyDescent="0.3">
      <c r="A8" s="48" t="s">
        <v>86</v>
      </c>
      <c r="B8" s="49">
        <v>1414</v>
      </c>
      <c r="C8" s="49">
        <v>1</v>
      </c>
    </row>
    <row r="9" spans="1:3" x14ac:dyDescent="0.3">
      <c r="A9" s="48" t="s">
        <v>82</v>
      </c>
      <c r="B9" s="49">
        <v>5355</v>
      </c>
      <c r="C9" s="49">
        <v>4</v>
      </c>
    </row>
    <row r="10" spans="1:3" x14ac:dyDescent="0.3">
      <c r="A10" s="48" t="s">
        <v>87</v>
      </c>
      <c r="B10" s="49">
        <v>2580</v>
      </c>
      <c r="C10" s="49">
        <v>2</v>
      </c>
    </row>
    <row r="44" spans="3:3" x14ac:dyDescent="0.3">
      <c r="C44" s="56" t="e">
        <f>GETPIVOTDATA("Stipendio",$A$3)</f>
        <v>#REF!</v>
      </c>
    </row>
  </sheetData>
  <pageMargins left="0.7" right="0.7" top="0.75" bottom="0.75" header="0.3" footer="0.3"/>
  <pageSetup paperSize="9" orientation="portrait" horizontalDpi="1200" verticalDpi="1200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C21"/>
  <sheetViews>
    <sheetView topLeftCell="A4" workbookViewId="0">
      <selection activeCell="A2" sqref="A2"/>
    </sheetView>
  </sheetViews>
  <sheetFormatPr defaultRowHeight="14.4" x14ac:dyDescent="0.3"/>
  <cols>
    <col min="1" max="1" width="17.21875" bestFit="1" customWidth="1"/>
    <col min="2" max="2" width="25.6640625" customWidth="1"/>
  </cols>
  <sheetData>
    <row r="1" spans="1:3" x14ac:dyDescent="0.3">
      <c r="A1" s="47" t="s">
        <v>6</v>
      </c>
      <c r="B1" t="s">
        <v>80</v>
      </c>
    </row>
    <row r="2" spans="1:3" x14ac:dyDescent="0.3">
      <c r="C2" s="55" t="e">
        <f>GETPIVOTDATA("Età (DATA.DIFF)",$A$1,"Anni2",1956)/GETPIVOTDATA("Età (DATA.DIFF)",$A$1)</f>
        <v>#REF!</v>
      </c>
    </row>
    <row r="3" spans="1:3" x14ac:dyDescent="0.3">
      <c r="A3" s="47" t="s">
        <v>77</v>
      </c>
      <c r="B3" t="s">
        <v>90</v>
      </c>
      <c r="C3" s="55" t="e">
        <f t="shared" ref="C3:C7" si="0">GETPIVOTDATA("Età (DATA.DIFF)",$A$1,"Anni2",1956)/GETPIVOTDATA("Età (DATA.DIFF)",$A$1)</f>
        <v>#REF!</v>
      </c>
    </row>
    <row r="4" spans="1:3" x14ac:dyDescent="0.3">
      <c r="A4" s="48" t="s">
        <v>81</v>
      </c>
      <c r="B4" s="49">
        <v>2</v>
      </c>
      <c r="C4" s="55" t="e">
        <f t="shared" si="0"/>
        <v>#REF!</v>
      </c>
    </row>
    <row r="5" spans="1:3" x14ac:dyDescent="0.3">
      <c r="A5" s="48" t="s">
        <v>84</v>
      </c>
      <c r="B5" s="49">
        <v>2</v>
      </c>
      <c r="C5" s="55" t="e">
        <f t="shared" si="0"/>
        <v>#REF!</v>
      </c>
    </row>
    <row r="6" spans="1:3" x14ac:dyDescent="0.3">
      <c r="A6" s="48" t="s">
        <v>85</v>
      </c>
      <c r="B6" s="49">
        <v>1</v>
      </c>
      <c r="C6" s="55" t="e">
        <f t="shared" si="0"/>
        <v>#REF!</v>
      </c>
    </row>
    <row r="7" spans="1:3" x14ac:dyDescent="0.3">
      <c r="A7" s="48" t="s">
        <v>86</v>
      </c>
      <c r="B7" s="49">
        <v>1</v>
      </c>
      <c r="C7" s="55" t="e">
        <f t="shared" si="0"/>
        <v>#REF!</v>
      </c>
    </row>
    <row r="8" spans="1:3" x14ac:dyDescent="0.3">
      <c r="A8" s="48" t="s">
        <v>82</v>
      </c>
      <c r="B8" s="49">
        <v>3</v>
      </c>
      <c r="C8" s="55" t="e">
        <f>GETPIVOTDATA("Età (DATA.DIFF)",$A$1,"Anni2",1983)/GETPIVOTDATA("Età (DATA.DIFF)",$A$1)</f>
        <v>#REF!</v>
      </c>
    </row>
    <row r="9" spans="1:3" x14ac:dyDescent="0.3">
      <c r="A9" s="48" t="s">
        <v>87</v>
      </c>
      <c r="B9" s="49">
        <v>1</v>
      </c>
      <c r="C9" s="55" t="e">
        <f>GETPIVOTDATA("Età (DATA.DIFF)",$A$1,"Anni2",1984)/GETPIVOTDATA("Età (DATA.DIFF)",$A$1)</f>
        <v>#REF!</v>
      </c>
    </row>
    <row r="10" spans="1:3" x14ac:dyDescent="0.3">
      <c r="A10" s="48" t="s">
        <v>78</v>
      </c>
      <c r="B10" s="49">
        <v>10</v>
      </c>
      <c r="C10" s="55" t="e">
        <f>GETPIVOTDATA("Età (DATA.DIFF)",$A$1,"Anni2",1985)/GETPIVOTDATA("Età (DATA.DIFF)",$A$1)</f>
        <v>#REF!</v>
      </c>
    </row>
    <row r="11" spans="1:3" x14ac:dyDescent="0.3">
      <c r="C11" s="55" t="e">
        <f>GETPIVOTDATA("Età (DATA.DIFF)",$A$1,"Anni2",1985)/GETPIVOTDATA("Età (DATA.DIFF)",$A$1)</f>
        <v>#REF!</v>
      </c>
    </row>
    <row r="12" spans="1:3" x14ac:dyDescent="0.3">
      <c r="C12" s="55" t="e">
        <f>GETPIVOTDATA("Età (DATA.DIFF)",$A$1,"Anni2",1988)/GETPIVOTDATA("Età (DATA.DIFF)",$A$1)</f>
        <v>#REF!</v>
      </c>
    </row>
    <row r="13" spans="1:3" x14ac:dyDescent="0.3">
      <c r="C13" s="55" t="e">
        <f>GETPIVOTDATA("Età (DATA.DIFF)",$A$1,"Anni2",1988)/GETPIVOTDATA("Età (DATA.DIFF)",$A$1)</f>
        <v>#REF!</v>
      </c>
    </row>
    <row r="14" spans="1:3" x14ac:dyDescent="0.3">
      <c r="C14" s="55" t="e">
        <f>GETPIVOTDATA("Età (DATA.DIFF)",$A$1,"Anni2",1990)/GETPIVOTDATA("Età (DATA.DIFF)",$A$1)</f>
        <v>#REF!</v>
      </c>
    </row>
    <row r="15" spans="1:3" x14ac:dyDescent="0.3">
      <c r="C15" s="55" t="e">
        <f>GETPIVOTDATA("Età (DATA.DIFF)",$A$1,"Anni2",1992)/GETPIVOTDATA("Età (DATA.DIFF)",$A$1)</f>
        <v>#REF!</v>
      </c>
    </row>
    <row r="16" spans="1:3" x14ac:dyDescent="0.3">
      <c r="C16" s="55" t="e">
        <f>GETPIVOTDATA("Età (DATA.DIFF)",$A$1,"Anni2",1993)/GETPIVOTDATA("Età (DATA.DIFF)",$A$1)</f>
        <v>#REF!</v>
      </c>
    </row>
    <row r="17" spans="3:3" x14ac:dyDescent="0.3">
      <c r="C17" s="55" t="e">
        <f>GETPIVOTDATA("Età (DATA.DIFF)",$A$1,"Anni2",1994)/GETPIVOTDATA("Età (DATA.DIFF)",$A$1)</f>
        <v>#REF!</v>
      </c>
    </row>
    <row r="18" spans="3:3" x14ac:dyDescent="0.3">
      <c r="C18" s="55" t="e">
        <f>GETPIVOTDATA("Età (DATA.DIFF)",$A$1,"Anni2",1995)/GETPIVOTDATA("Età (DATA.DIFF)",$A$1)</f>
        <v>#REF!</v>
      </c>
    </row>
    <row r="19" spans="3:3" x14ac:dyDescent="0.3">
      <c r="C19" s="55" t="e">
        <f>GETPIVOTDATA("Età (DATA.DIFF)",$A$1,"Anni2",1997)/GETPIVOTDATA("Età (DATA.DIFF)",$A$1)</f>
        <v>#REF!</v>
      </c>
    </row>
    <row r="20" spans="3:3" x14ac:dyDescent="0.3">
      <c r="C20" s="55" t="e">
        <f>GETPIVOTDATA("Età (DATA.DIFF)",$A$1,"Anni2",1997)/GETPIVOTDATA("Età (DATA.DIFF)",$A$1)</f>
        <v>#REF!</v>
      </c>
    </row>
    <row r="21" spans="3:3" x14ac:dyDescent="0.3">
      <c r="C21" s="55" t="e">
        <f>SUM(C2:C20)</f>
        <v>#REF!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2:B8"/>
  <sheetViews>
    <sheetView topLeftCell="B1" zoomScale="85" zoomScaleNormal="85" workbookViewId="0">
      <selection activeCell="A2" sqref="A2"/>
    </sheetView>
  </sheetViews>
  <sheetFormatPr defaultRowHeight="14.4" x14ac:dyDescent="0.3"/>
  <cols>
    <col min="1" max="1" width="18.109375" customWidth="1"/>
    <col min="2" max="2" width="21.33203125" customWidth="1"/>
    <col min="3" max="3" width="20.33203125" customWidth="1"/>
    <col min="4" max="5" width="13.77734375" customWidth="1"/>
    <col min="6" max="12" width="13.77734375" bestFit="1" customWidth="1"/>
    <col min="13" max="13" width="12.6640625" bestFit="1" customWidth="1"/>
    <col min="14" max="22" width="13.77734375" bestFit="1" customWidth="1"/>
    <col min="23" max="29" width="12.6640625" bestFit="1" customWidth="1"/>
    <col min="30" max="30" width="17.21875" bestFit="1" customWidth="1"/>
  </cols>
  <sheetData>
    <row r="2" spans="1:2" x14ac:dyDescent="0.3">
      <c r="A2" s="47" t="s">
        <v>6</v>
      </c>
      <c r="B2" t="s">
        <v>88</v>
      </c>
    </row>
    <row r="4" spans="1:2" x14ac:dyDescent="0.3">
      <c r="A4" s="47" t="s">
        <v>77</v>
      </c>
      <c r="B4" t="s">
        <v>89</v>
      </c>
    </row>
    <row r="5" spans="1:2" x14ac:dyDescent="0.3">
      <c r="A5" s="48" t="s">
        <v>9</v>
      </c>
      <c r="B5" s="49">
        <v>1</v>
      </c>
    </row>
    <row r="6" spans="1:2" x14ac:dyDescent="0.3">
      <c r="A6" s="48" t="s">
        <v>1</v>
      </c>
      <c r="B6" s="49">
        <v>2</v>
      </c>
    </row>
    <row r="7" spans="1:2" x14ac:dyDescent="0.3">
      <c r="A7" s="48" t="s">
        <v>2</v>
      </c>
      <c r="B7" s="49">
        <v>1</v>
      </c>
    </row>
    <row r="8" spans="1:2" x14ac:dyDescent="0.3">
      <c r="A8" s="48" t="s">
        <v>78</v>
      </c>
      <c r="B8" s="49">
        <v>4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I36"/>
  <sheetViews>
    <sheetView zoomScale="80" zoomScaleNormal="80" zoomScaleSheetLayoutView="110" zoomScalePageLayoutView="40" workbookViewId="0">
      <selection activeCell="I2" sqref="I2"/>
    </sheetView>
  </sheetViews>
  <sheetFormatPr defaultColWidth="9.109375" defaultRowHeight="14.4" x14ac:dyDescent="0.3"/>
  <cols>
    <col min="1" max="1" width="20.109375" style="1" bestFit="1" customWidth="1"/>
    <col min="2" max="2" width="11.6640625" style="1" customWidth="1"/>
    <col min="3" max="3" width="15" style="1" customWidth="1"/>
    <col min="4" max="4" width="16.77734375" style="1" bestFit="1" customWidth="1"/>
    <col min="5" max="5" width="14" style="1" customWidth="1"/>
    <col min="6" max="6" width="16.109375" style="1" customWidth="1"/>
    <col min="7" max="7" width="12.33203125" style="1" customWidth="1"/>
    <col min="8" max="8" width="19.33203125" style="1" customWidth="1"/>
    <col min="9" max="9" width="27.33203125" style="1" customWidth="1"/>
    <col min="10" max="16384" width="9.109375" style="1"/>
  </cols>
  <sheetData>
    <row r="1" spans="1:9" s="14" customFormat="1" x14ac:dyDescent="0.3">
      <c r="A1" s="53" t="s">
        <v>3</v>
      </c>
      <c r="B1" s="54" t="s">
        <v>8</v>
      </c>
      <c r="C1" s="54" t="s">
        <v>7</v>
      </c>
      <c r="D1" s="54" t="s">
        <v>4</v>
      </c>
      <c r="E1" s="54" t="s">
        <v>5</v>
      </c>
      <c r="F1" s="54" t="s">
        <v>68</v>
      </c>
      <c r="G1" s="54" t="s">
        <v>6</v>
      </c>
      <c r="H1" s="54" t="s">
        <v>69</v>
      </c>
      <c r="I1" s="54" t="s">
        <v>70</v>
      </c>
    </row>
    <row r="2" spans="1:9" x14ac:dyDescent="0.3">
      <c r="A2" s="51" t="s">
        <v>10</v>
      </c>
      <c r="B2" s="11">
        <v>31171</v>
      </c>
      <c r="C2" s="11">
        <v>41796</v>
      </c>
      <c r="D2" s="10" t="s">
        <v>2</v>
      </c>
      <c r="E2" s="12">
        <v>1676</v>
      </c>
      <c r="F2" s="13">
        <f t="shared" ref="F2:F29" ca="1" si="0">DATEDIF(B2,TODAY(),"y")</f>
        <v>37</v>
      </c>
      <c r="G2" s="13">
        <f t="shared" ref="G2:G29" ca="1" si="1">DATEDIF(C2,TODAY(),"y")</f>
        <v>8</v>
      </c>
      <c r="H2" s="1">
        <f ca="1">INT(YEARFRAC(TODAY(),B2,1))</f>
        <v>37</v>
      </c>
      <c r="I2" s="1">
        <f ca="1">DATEDIF(B2,TODAY(),"Y")</f>
        <v>37</v>
      </c>
    </row>
    <row r="3" spans="1:9" x14ac:dyDescent="0.3">
      <c r="A3" s="52" t="s">
        <v>11</v>
      </c>
      <c r="B3" s="7">
        <v>35776</v>
      </c>
      <c r="C3" s="7">
        <v>43466</v>
      </c>
      <c r="D3" s="6" t="s">
        <v>2</v>
      </c>
      <c r="E3" s="8">
        <v>1252</v>
      </c>
      <c r="F3" s="9">
        <f t="shared" ca="1" si="0"/>
        <v>24</v>
      </c>
      <c r="G3" s="9">
        <f t="shared" ca="1" si="1"/>
        <v>3</v>
      </c>
      <c r="H3" s="1">
        <f t="shared" ref="H3:H29" ca="1" si="2">INT(YEARFRAC(TODAY(),B3,1))</f>
        <v>24</v>
      </c>
      <c r="I3" s="1">
        <f t="shared" ref="I3:I29" ca="1" si="3">DATEDIF(B3,TODAY(),"Y")</f>
        <v>24</v>
      </c>
    </row>
    <row r="4" spans="1:9" x14ac:dyDescent="0.3">
      <c r="A4" s="52" t="s">
        <v>12</v>
      </c>
      <c r="B4" s="4">
        <v>30674</v>
      </c>
      <c r="C4" s="4">
        <v>39453</v>
      </c>
      <c r="D4" s="3" t="s">
        <v>0</v>
      </c>
      <c r="E4" s="5">
        <v>1650</v>
      </c>
      <c r="F4" s="2">
        <f t="shared" ca="1" si="0"/>
        <v>38</v>
      </c>
      <c r="G4" s="2">
        <f t="shared" ca="1" si="1"/>
        <v>14</v>
      </c>
      <c r="H4" s="1">
        <f t="shared" ca="1" si="2"/>
        <v>38</v>
      </c>
      <c r="I4" s="1">
        <f t="shared" ca="1" si="3"/>
        <v>38</v>
      </c>
    </row>
    <row r="5" spans="1:9" x14ac:dyDescent="0.3">
      <c r="A5" s="52" t="s">
        <v>13</v>
      </c>
      <c r="B5" s="7">
        <v>32906</v>
      </c>
      <c r="C5" s="7">
        <v>43831</v>
      </c>
      <c r="D5" s="6" t="s">
        <v>2</v>
      </c>
      <c r="E5" s="8">
        <v>1250</v>
      </c>
      <c r="F5" s="2">
        <f t="shared" ca="1" si="0"/>
        <v>32</v>
      </c>
      <c r="G5" s="2">
        <f t="shared" ca="1" si="1"/>
        <v>2</v>
      </c>
      <c r="H5" s="1">
        <f t="shared" ca="1" si="2"/>
        <v>32</v>
      </c>
      <c r="I5" s="1">
        <f t="shared" ca="1" si="3"/>
        <v>32</v>
      </c>
    </row>
    <row r="6" spans="1:9" x14ac:dyDescent="0.3">
      <c r="A6" s="52" t="s">
        <v>14</v>
      </c>
      <c r="B6" s="4">
        <v>20611</v>
      </c>
      <c r="C6" s="4">
        <v>31872</v>
      </c>
      <c r="D6" s="3" t="s">
        <v>1</v>
      </c>
      <c r="E6" s="5">
        <v>3680</v>
      </c>
      <c r="F6" s="2">
        <f t="shared" ca="1" si="0"/>
        <v>66</v>
      </c>
      <c r="G6" s="2">
        <f t="shared" ca="1" si="1"/>
        <v>35</v>
      </c>
      <c r="H6" s="1">
        <f t="shared" ca="1" si="2"/>
        <v>66</v>
      </c>
      <c r="I6" s="1">
        <f t="shared" ca="1" si="3"/>
        <v>66</v>
      </c>
    </row>
    <row r="7" spans="1:9" x14ac:dyDescent="0.3">
      <c r="A7" s="52" t="s">
        <v>15</v>
      </c>
      <c r="B7" s="4">
        <v>31053</v>
      </c>
      <c r="C7" s="4">
        <v>40303</v>
      </c>
      <c r="D7" s="3" t="s">
        <v>2</v>
      </c>
      <c r="E7" s="5">
        <v>1623</v>
      </c>
      <c r="F7" s="2">
        <f t="shared" ca="1" si="0"/>
        <v>37</v>
      </c>
      <c r="G7" s="2">
        <f t="shared" ca="1" si="1"/>
        <v>12</v>
      </c>
      <c r="H7" s="1">
        <f t="shared" ca="1" si="2"/>
        <v>37</v>
      </c>
      <c r="I7" s="1">
        <f t="shared" ca="1" si="3"/>
        <v>37</v>
      </c>
    </row>
    <row r="8" spans="1:9" x14ac:dyDescent="0.3">
      <c r="A8" s="52" t="s">
        <v>16</v>
      </c>
      <c r="B8" s="4">
        <v>33657</v>
      </c>
      <c r="C8" s="4">
        <v>40548</v>
      </c>
      <c r="D8" s="3" t="s">
        <v>9</v>
      </c>
      <c r="E8" s="5">
        <v>2584</v>
      </c>
      <c r="F8" s="2">
        <f t="shared" ca="1" si="0"/>
        <v>30</v>
      </c>
      <c r="G8" s="2">
        <f t="shared" ca="1" si="1"/>
        <v>11</v>
      </c>
      <c r="H8" s="1">
        <f t="shared" ca="1" si="2"/>
        <v>30</v>
      </c>
      <c r="I8" s="1">
        <f t="shared" ca="1" si="3"/>
        <v>30</v>
      </c>
    </row>
    <row r="9" spans="1:9" x14ac:dyDescent="0.3">
      <c r="A9" s="52" t="s">
        <v>17</v>
      </c>
      <c r="B9" s="4">
        <v>34399</v>
      </c>
      <c r="C9" s="4">
        <v>43022</v>
      </c>
      <c r="D9" s="3" t="s">
        <v>0</v>
      </c>
      <c r="E9" s="5">
        <v>1280</v>
      </c>
      <c r="F9" s="2">
        <f t="shared" ca="1" si="0"/>
        <v>28</v>
      </c>
      <c r="G9" s="2">
        <f t="shared" ca="1" si="1"/>
        <v>5</v>
      </c>
      <c r="H9" s="1">
        <f t="shared" ca="1" si="2"/>
        <v>28</v>
      </c>
      <c r="I9" s="1">
        <f t="shared" ca="1" si="3"/>
        <v>28</v>
      </c>
    </row>
    <row r="10" spans="1:9" x14ac:dyDescent="0.3">
      <c r="A10" s="52" t="s">
        <v>18</v>
      </c>
      <c r="B10" s="4">
        <v>22207</v>
      </c>
      <c r="C10" s="4">
        <v>35313</v>
      </c>
      <c r="D10" s="3" t="s">
        <v>2</v>
      </c>
      <c r="E10" s="5">
        <v>1750</v>
      </c>
      <c r="F10" s="2">
        <f t="shared" ca="1" si="0"/>
        <v>62</v>
      </c>
      <c r="G10" s="2">
        <f t="shared" ca="1" si="1"/>
        <v>26</v>
      </c>
      <c r="H10" s="1">
        <f t="shared" ca="1" si="2"/>
        <v>62</v>
      </c>
      <c r="I10" s="1">
        <f t="shared" ca="1" si="3"/>
        <v>62</v>
      </c>
    </row>
    <row r="11" spans="1:9" x14ac:dyDescent="0.3">
      <c r="A11" s="52" t="s">
        <v>19</v>
      </c>
      <c r="B11" s="4">
        <v>32868</v>
      </c>
      <c r="C11" s="4">
        <v>41279</v>
      </c>
      <c r="D11" s="3" t="s">
        <v>2</v>
      </c>
      <c r="E11" s="5">
        <v>1476</v>
      </c>
      <c r="F11" s="2">
        <f t="shared" ca="1" si="0"/>
        <v>32</v>
      </c>
      <c r="G11" s="2">
        <f t="shared" ca="1" si="1"/>
        <v>9</v>
      </c>
      <c r="H11" s="1">
        <f t="shared" ca="1" si="2"/>
        <v>32</v>
      </c>
      <c r="I11" s="1">
        <f t="shared" ca="1" si="3"/>
        <v>32</v>
      </c>
    </row>
    <row r="12" spans="1:9" x14ac:dyDescent="0.3">
      <c r="A12" s="52" t="s">
        <v>20</v>
      </c>
      <c r="B12" s="4">
        <v>25264</v>
      </c>
      <c r="C12" s="4">
        <v>32999</v>
      </c>
      <c r="D12" s="3" t="s">
        <v>1</v>
      </c>
      <c r="E12" s="5">
        <v>3277</v>
      </c>
      <c r="F12" s="2">
        <f t="shared" ca="1" si="0"/>
        <v>53</v>
      </c>
      <c r="G12" s="2">
        <f t="shared" ca="1" si="1"/>
        <v>32</v>
      </c>
      <c r="H12" s="1">
        <f t="shared" ca="1" si="2"/>
        <v>53</v>
      </c>
      <c r="I12" s="1">
        <f t="shared" ca="1" si="3"/>
        <v>53</v>
      </c>
    </row>
    <row r="13" spans="1:9" x14ac:dyDescent="0.3">
      <c r="A13" s="52" t="s">
        <v>21</v>
      </c>
      <c r="B13" s="4">
        <v>24583</v>
      </c>
      <c r="C13" s="4">
        <v>36165</v>
      </c>
      <c r="D13" s="3" t="s">
        <v>2</v>
      </c>
      <c r="E13" s="5">
        <v>1670</v>
      </c>
      <c r="F13" s="2">
        <f t="shared" ca="1" si="0"/>
        <v>55</v>
      </c>
      <c r="G13" s="2">
        <f t="shared" ca="1" si="1"/>
        <v>23</v>
      </c>
      <c r="H13" s="1">
        <f t="shared" ca="1" si="2"/>
        <v>55</v>
      </c>
      <c r="I13" s="1">
        <f t="shared" ca="1" si="3"/>
        <v>55</v>
      </c>
    </row>
    <row r="14" spans="1:9" x14ac:dyDescent="0.3">
      <c r="A14" s="52" t="s">
        <v>22</v>
      </c>
      <c r="B14" s="7">
        <v>32894</v>
      </c>
      <c r="C14" s="7">
        <v>42856</v>
      </c>
      <c r="D14" s="6" t="s">
        <v>2</v>
      </c>
      <c r="E14" s="8">
        <v>1340</v>
      </c>
      <c r="F14" s="9">
        <f t="shared" ca="1" si="0"/>
        <v>32</v>
      </c>
      <c r="G14" s="9">
        <f t="shared" ca="1" si="1"/>
        <v>5</v>
      </c>
      <c r="H14" s="1">
        <f t="shared" ca="1" si="2"/>
        <v>32</v>
      </c>
      <c r="I14" s="1">
        <f t="shared" ca="1" si="3"/>
        <v>32</v>
      </c>
    </row>
    <row r="15" spans="1:9" x14ac:dyDescent="0.3">
      <c r="A15" s="52" t="s">
        <v>23</v>
      </c>
      <c r="B15" s="4">
        <v>28089</v>
      </c>
      <c r="C15" s="4">
        <v>36531</v>
      </c>
      <c r="D15" s="3" t="s">
        <v>0</v>
      </c>
      <c r="E15" s="5">
        <v>1599</v>
      </c>
      <c r="F15" s="2">
        <f t="shared" ca="1" si="0"/>
        <v>45</v>
      </c>
      <c r="G15" s="2">
        <f t="shared" ca="1" si="1"/>
        <v>22</v>
      </c>
      <c r="H15" s="1">
        <f t="shared" ca="1" si="2"/>
        <v>45</v>
      </c>
      <c r="I15" s="1">
        <f t="shared" ca="1" si="3"/>
        <v>45</v>
      </c>
    </row>
    <row r="16" spans="1:9" x14ac:dyDescent="0.3">
      <c r="A16" s="52" t="s">
        <v>24</v>
      </c>
      <c r="B16" s="4">
        <v>34930</v>
      </c>
      <c r="C16" s="4">
        <v>42374</v>
      </c>
      <c r="D16" s="3" t="s">
        <v>2</v>
      </c>
      <c r="E16" s="5">
        <v>1414</v>
      </c>
      <c r="F16" s="2">
        <f t="shared" ca="1" si="0"/>
        <v>27</v>
      </c>
      <c r="G16" s="2">
        <f t="shared" ca="1" si="1"/>
        <v>6</v>
      </c>
      <c r="H16" s="1">
        <f t="shared" ca="1" si="2"/>
        <v>27</v>
      </c>
      <c r="I16" s="1">
        <f t="shared" ca="1" si="3"/>
        <v>27</v>
      </c>
    </row>
    <row r="17" spans="1:9" x14ac:dyDescent="0.3">
      <c r="A17" s="52" t="s">
        <v>25</v>
      </c>
      <c r="B17" s="4">
        <v>31736</v>
      </c>
      <c r="C17" s="4">
        <v>40548</v>
      </c>
      <c r="D17" s="3" t="s">
        <v>0</v>
      </c>
      <c r="E17" s="5">
        <v>1537</v>
      </c>
      <c r="F17" s="2">
        <f t="shared" ca="1" si="0"/>
        <v>35</v>
      </c>
      <c r="G17" s="2">
        <f t="shared" ca="1" si="1"/>
        <v>11</v>
      </c>
      <c r="H17" s="1">
        <f t="shared" ca="1" si="2"/>
        <v>35</v>
      </c>
      <c r="I17" s="1">
        <f t="shared" ca="1" si="3"/>
        <v>35</v>
      </c>
    </row>
    <row r="18" spans="1:9" x14ac:dyDescent="0.3">
      <c r="A18" s="52" t="s">
        <v>26</v>
      </c>
      <c r="B18" s="4">
        <v>29106</v>
      </c>
      <c r="C18" s="4">
        <v>37261</v>
      </c>
      <c r="D18" s="3" t="s">
        <v>2</v>
      </c>
      <c r="E18" s="5">
        <v>2152</v>
      </c>
      <c r="F18" s="2">
        <f t="shared" ca="1" si="0"/>
        <v>43</v>
      </c>
      <c r="G18" s="2">
        <f t="shared" ca="1" si="1"/>
        <v>20</v>
      </c>
      <c r="H18" s="1">
        <f t="shared" ca="1" si="2"/>
        <v>43</v>
      </c>
      <c r="I18" s="1">
        <f t="shared" ca="1" si="3"/>
        <v>43</v>
      </c>
    </row>
    <row r="19" spans="1:9" x14ac:dyDescent="0.3">
      <c r="A19" s="52" t="s">
        <v>27</v>
      </c>
      <c r="B19" s="7">
        <v>34431</v>
      </c>
      <c r="C19" s="7">
        <v>43831</v>
      </c>
      <c r="D19" s="6" t="s">
        <v>2</v>
      </c>
      <c r="E19" s="8">
        <v>1250</v>
      </c>
      <c r="F19" s="9">
        <f t="shared" ca="1" si="0"/>
        <v>28</v>
      </c>
      <c r="G19" s="2">
        <f t="shared" ca="1" si="1"/>
        <v>2</v>
      </c>
      <c r="H19" s="1">
        <f t="shared" ca="1" si="2"/>
        <v>28</v>
      </c>
      <c r="I19" s="1">
        <f t="shared" ca="1" si="3"/>
        <v>28</v>
      </c>
    </row>
    <row r="20" spans="1:9" x14ac:dyDescent="0.3">
      <c r="A20" s="52" t="s">
        <v>28</v>
      </c>
      <c r="B20" s="7">
        <v>33654</v>
      </c>
      <c r="C20" s="7">
        <v>42826</v>
      </c>
      <c r="D20" s="6" t="s">
        <v>2</v>
      </c>
      <c r="E20" s="8">
        <v>1370</v>
      </c>
      <c r="F20" s="2">
        <f t="shared" ca="1" si="0"/>
        <v>30</v>
      </c>
      <c r="G20" s="2">
        <f t="shared" ca="1" si="1"/>
        <v>5</v>
      </c>
      <c r="H20" s="1">
        <f t="shared" ca="1" si="2"/>
        <v>30</v>
      </c>
      <c r="I20" s="1">
        <f t="shared" ca="1" si="3"/>
        <v>30</v>
      </c>
    </row>
    <row r="21" spans="1:9" x14ac:dyDescent="0.3">
      <c r="A21" s="52" t="s">
        <v>29</v>
      </c>
      <c r="B21" s="7">
        <v>32996</v>
      </c>
      <c r="C21" s="7">
        <v>43252</v>
      </c>
      <c r="D21" s="6" t="s">
        <v>2</v>
      </c>
      <c r="E21" s="8">
        <v>1310</v>
      </c>
      <c r="F21" s="9">
        <f t="shared" ca="1" si="0"/>
        <v>32</v>
      </c>
      <c r="G21" s="9">
        <f t="shared" ca="1" si="1"/>
        <v>4</v>
      </c>
      <c r="H21" s="1">
        <f t="shared" ca="1" si="2"/>
        <v>32</v>
      </c>
      <c r="I21" s="1">
        <f t="shared" ca="1" si="3"/>
        <v>32</v>
      </c>
    </row>
    <row r="22" spans="1:9" x14ac:dyDescent="0.3">
      <c r="A22" s="52" t="s">
        <v>30</v>
      </c>
      <c r="B22" s="7">
        <v>36540</v>
      </c>
      <c r="C22" s="7">
        <v>44086</v>
      </c>
      <c r="D22" s="6" t="s">
        <v>2</v>
      </c>
      <c r="E22" s="8">
        <v>1230</v>
      </c>
      <c r="F22" s="2">
        <f t="shared" ca="1" si="0"/>
        <v>22</v>
      </c>
      <c r="G22" s="2">
        <f t="shared" ca="1" si="1"/>
        <v>2</v>
      </c>
      <c r="H22" s="1">
        <f t="shared" ca="1" si="2"/>
        <v>22</v>
      </c>
      <c r="I22" s="1">
        <f t="shared" ca="1" si="3"/>
        <v>22</v>
      </c>
    </row>
    <row r="23" spans="1:9" x14ac:dyDescent="0.3">
      <c r="A23" s="52" t="s">
        <v>31</v>
      </c>
      <c r="B23" s="4">
        <v>30415</v>
      </c>
      <c r="C23" s="4">
        <v>39453</v>
      </c>
      <c r="D23" s="3" t="s">
        <v>9</v>
      </c>
      <c r="E23" s="5">
        <v>2768</v>
      </c>
      <c r="F23" s="2">
        <f t="shared" ca="1" si="0"/>
        <v>39</v>
      </c>
      <c r="G23" s="2">
        <f t="shared" ca="1" si="1"/>
        <v>14</v>
      </c>
      <c r="H23" s="1">
        <f t="shared" ca="1" si="2"/>
        <v>39</v>
      </c>
      <c r="I23" s="1">
        <f t="shared" ca="1" si="3"/>
        <v>39</v>
      </c>
    </row>
    <row r="24" spans="1:9" x14ac:dyDescent="0.3">
      <c r="A24" s="52" t="s">
        <v>32</v>
      </c>
      <c r="B24" s="4">
        <v>30862</v>
      </c>
      <c r="C24" s="4">
        <v>39087</v>
      </c>
      <c r="D24" s="3" t="s">
        <v>9</v>
      </c>
      <c r="E24" s="5">
        <v>2275</v>
      </c>
      <c r="F24" s="2">
        <f t="shared" ca="1" si="0"/>
        <v>38</v>
      </c>
      <c r="G24" s="2">
        <f t="shared" ca="1" si="1"/>
        <v>15</v>
      </c>
      <c r="H24" s="1">
        <f t="shared" ca="1" si="2"/>
        <v>38</v>
      </c>
      <c r="I24" s="1">
        <f t="shared" ca="1" si="3"/>
        <v>38</v>
      </c>
    </row>
    <row r="25" spans="1:9" x14ac:dyDescent="0.3">
      <c r="A25" s="52" t="s">
        <v>33</v>
      </c>
      <c r="B25" s="4">
        <v>34362</v>
      </c>
      <c r="C25" s="4">
        <v>42740</v>
      </c>
      <c r="D25" s="3" t="s">
        <v>0</v>
      </c>
      <c r="E25" s="5">
        <v>1365</v>
      </c>
      <c r="F25" s="2">
        <f t="shared" ca="1" si="0"/>
        <v>28</v>
      </c>
      <c r="G25" s="2">
        <f t="shared" ca="1" si="1"/>
        <v>5</v>
      </c>
      <c r="H25" s="1">
        <f t="shared" ca="1" si="2"/>
        <v>28</v>
      </c>
      <c r="I25" s="1">
        <f t="shared" ca="1" si="3"/>
        <v>28</v>
      </c>
    </row>
    <row r="26" spans="1:9" x14ac:dyDescent="0.3">
      <c r="A26" s="52" t="s">
        <v>34</v>
      </c>
      <c r="B26" s="4">
        <v>31418</v>
      </c>
      <c r="C26" s="4">
        <v>41279</v>
      </c>
      <c r="D26" s="3" t="s">
        <v>2</v>
      </c>
      <c r="E26" s="5">
        <v>1414</v>
      </c>
      <c r="F26" s="2">
        <f t="shared" ca="1" si="0"/>
        <v>36</v>
      </c>
      <c r="G26" s="2">
        <f t="shared" ca="1" si="1"/>
        <v>9</v>
      </c>
      <c r="H26" s="1">
        <f t="shared" ca="1" si="2"/>
        <v>36</v>
      </c>
      <c r="I26" s="1">
        <f t="shared" ca="1" si="3"/>
        <v>36</v>
      </c>
    </row>
    <row r="27" spans="1:9" x14ac:dyDescent="0.3">
      <c r="A27" s="52" t="s">
        <v>35</v>
      </c>
      <c r="B27" s="4">
        <v>34033</v>
      </c>
      <c r="C27" s="4">
        <v>41795</v>
      </c>
      <c r="D27" s="3" t="s">
        <v>2</v>
      </c>
      <c r="E27" s="5">
        <v>1414</v>
      </c>
      <c r="F27" s="2">
        <f t="shared" ca="1" si="0"/>
        <v>29</v>
      </c>
      <c r="G27" s="2">
        <f t="shared" ca="1" si="1"/>
        <v>8</v>
      </c>
      <c r="H27" s="1">
        <f t="shared" ca="1" si="2"/>
        <v>29</v>
      </c>
      <c r="I27" s="1">
        <f t="shared" ca="1" si="3"/>
        <v>29</v>
      </c>
    </row>
    <row r="28" spans="1:9" x14ac:dyDescent="0.3">
      <c r="A28" s="52" t="s">
        <v>36</v>
      </c>
      <c r="B28" s="4">
        <v>32359</v>
      </c>
      <c r="C28" s="4">
        <v>40792</v>
      </c>
      <c r="D28" s="3" t="s">
        <v>2</v>
      </c>
      <c r="E28" s="5">
        <v>1476</v>
      </c>
      <c r="F28" s="2">
        <f t="shared" ca="1" si="0"/>
        <v>34</v>
      </c>
      <c r="G28" s="2">
        <f t="shared" ca="1" si="1"/>
        <v>11</v>
      </c>
      <c r="H28" s="1">
        <f t="shared" ca="1" si="2"/>
        <v>34</v>
      </c>
      <c r="I28" s="1">
        <f t="shared" ca="1" si="3"/>
        <v>34</v>
      </c>
    </row>
    <row r="29" spans="1:9" x14ac:dyDescent="0.3">
      <c r="A29" s="52" t="s">
        <v>37</v>
      </c>
      <c r="B29" s="7">
        <v>34935</v>
      </c>
      <c r="C29" s="7">
        <v>43132</v>
      </c>
      <c r="D29" s="6" t="s">
        <v>2</v>
      </c>
      <c r="E29" s="8">
        <v>1270</v>
      </c>
      <c r="F29" s="9">
        <f t="shared" ca="1" si="0"/>
        <v>27</v>
      </c>
      <c r="G29" s="9">
        <f t="shared" ca="1" si="1"/>
        <v>4</v>
      </c>
      <c r="H29" s="1">
        <f t="shared" ca="1" si="2"/>
        <v>27</v>
      </c>
      <c r="I29" s="1">
        <f t="shared" ca="1" si="3"/>
        <v>27</v>
      </c>
    </row>
    <row r="31" spans="1:9" x14ac:dyDescent="0.3">
      <c r="A31" s="1">
        <f>COUNTA(DB[Cognome])</f>
        <v>28</v>
      </c>
    </row>
    <row r="35" spans="1:4" x14ac:dyDescent="0.3">
      <c r="A35"/>
      <c r="B35"/>
      <c r="C35"/>
      <c r="D35"/>
    </row>
    <row r="36" spans="1:4" x14ac:dyDescent="0.3">
      <c r="A36"/>
      <c r="B36"/>
      <c r="C36"/>
      <c r="D36"/>
    </row>
  </sheetData>
  <sortState ref="A2:G29">
    <sortCondition ref="A5:A29"/>
  </sortState>
  <phoneticPr fontId="4" type="noConversion"/>
  <conditionalFormatting sqref="G2:G29">
    <cfRule type="cellIs" dxfId="0" priority="1" operator="lessThan">
      <formula>5</formula>
    </cfRule>
  </conditionalFormatting>
  <pageMargins left="0.7" right="0.7" top="0.75" bottom="0.75" header="0.3" footer="0.3"/>
  <pageSetup paperSize="9" orientation="portrait" r:id="rId1"/>
  <drawing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B2:G20"/>
  <sheetViews>
    <sheetView tabSelected="1" topLeftCell="B1" workbookViewId="0">
      <selection activeCell="B20" sqref="B20"/>
    </sheetView>
  </sheetViews>
  <sheetFormatPr defaultRowHeight="14.4" x14ac:dyDescent="0.3"/>
  <cols>
    <col min="2" max="2" width="37.21875" bestFit="1" customWidth="1"/>
    <col min="3" max="3" width="22.5546875" bestFit="1" customWidth="1"/>
    <col min="4" max="4" width="15.77734375" customWidth="1"/>
    <col min="6" max="6" width="28" style="15" customWidth="1"/>
    <col min="7" max="7" width="21" bestFit="1" customWidth="1"/>
  </cols>
  <sheetData>
    <row r="2" spans="2:7" ht="15" thickBot="1" x14ac:dyDescent="0.35">
      <c r="B2" s="21"/>
      <c r="F2" s="50" t="s">
        <v>54</v>
      </c>
      <c r="G2" s="50"/>
    </row>
    <row r="3" spans="2:7" x14ac:dyDescent="0.3">
      <c r="F3" s="19">
        <v>43831</v>
      </c>
      <c r="G3" s="18" t="s">
        <v>53</v>
      </c>
    </row>
    <row r="4" spans="2:7" x14ac:dyDescent="0.3">
      <c r="B4" s="17" t="s">
        <v>52</v>
      </c>
      <c r="F4" s="19">
        <v>43836</v>
      </c>
      <c r="G4" s="18" t="s">
        <v>51</v>
      </c>
    </row>
    <row r="5" spans="2:7" x14ac:dyDescent="0.3">
      <c r="B5" s="20">
        <v>43941</v>
      </c>
      <c r="F5" s="19">
        <v>43934</v>
      </c>
      <c r="G5" s="18" t="s">
        <v>50</v>
      </c>
    </row>
    <row r="6" spans="2:7" x14ac:dyDescent="0.3">
      <c r="F6" s="19">
        <v>43946</v>
      </c>
      <c r="G6" s="18" t="s">
        <v>49</v>
      </c>
    </row>
    <row r="7" spans="2:7" x14ac:dyDescent="0.3">
      <c r="B7" s="17" t="s">
        <v>48</v>
      </c>
      <c r="C7" s="17" t="s">
        <v>47</v>
      </c>
      <c r="F7" s="19">
        <v>43952</v>
      </c>
      <c r="G7" s="18" t="s">
        <v>46</v>
      </c>
    </row>
    <row r="8" spans="2:7" x14ac:dyDescent="0.3">
      <c r="B8" s="20">
        <v>44196</v>
      </c>
      <c r="C8" s="33">
        <f>WEEKNUM(B8)</f>
        <v>53</v>
      </c>
      <c r="F8" s="19">
        <v>43984</v>
      </c>
      <c r="G8" s="18" t="s">
        <v>45</v>
      </c>
    </row>
    <row r="9" spans="2:7" x14ac:dyDescent="0.3">
      <c r="F9" s="19">
        <v>44058</v>
      </c>
      <c r="G9" s="18" t="s">
        <v>44</v>
      </c>
    </row>
    <row r="10" spans="2:7" x14ac:dyDescent="0.3">
      <c r="B10" s="17" t="s">
        <v>43</v>
      </c>
      <c r="C10" s="34" t="s">
        <v>71</v>
      </c>
      <c r="F10" s="19">
        <v>44190</v>
      </c>
      <c r="G10" s="18" t="s">
        <v>42</v>
      </c>
    </row>
    <row r="11" spans="2:7" x14ac:dyDescent="0.3">
      <c r="B11" s="16">
        <f>DATEDIF(B5,B8,"d")</f>
        <v>255</v>
      </c>
      <c r="C11" s="31">
        <f>_xlfn.DAYS(B8,B5)</f>
        <v>255</v>
      </c>
      <c r="F11" s="19">
        <v>44191</v>
      </c>
      <c r="G11" s="18" t="s">
        <v>41</v>
      </c>
    </row>
    <row r="13" spans="2:7" x14ac:dyDescent="0.3">
      <c r="B13" s="17" t="s">
        <v>40</v>
      </c>
    </row>
    <row r="14" spans="2:7" x14ac:dyDescent="0.3">
      <c r="B14" s="16">
        <f>INT(DATEDIF(B5,B8,"m"))</f>
        <v>8</v>
      </c>
      <c r="C14" s="35" t="s">
        <v>72</v>
      </c>
    </row>
    <row r="16" spans="2:7" x14ac:dyDescent="0.3">
      <c r="B16" s="17" t="s">
        <v>39</v>
      </c>
    </row>
    <row r="17" spans="2:3" x14ac:dyDescent="0.3">
      <c r="B17" s="16">
        <f>NETWORKDAYS(B5,B8,F3:F11)</f>
        <v>181</v>
      </c>
      <c r="C17" s="35"/>
    </row>
    <row r="19" spans="2:3" x14ac:dyDescent="0.3">
      <c r="B19" s="17" t="s">
        <v>38</v>
      </c>
    </row>
    <row r="20" spans="2:3" x14ac:dyDescent="0.3">
      <c r="B20" s="32">
        <f>WORKDAY(B5,100,F3:F11)</f>
        <v>44083</v>
      </c>
      <c r="C20" s="35" t="s">
        <v>73</v>
      </c>
    </row>
  </sheetData>
  <mergeCells count="1">
    <mergeCell ref="F2:G2"/>
  </mergeCells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B1:D11"/>
  <sheetViews>
    <sheetView workbookViewId="0">
      <selection activeCell="D11" sqref="D11"/>
    </sheetView>
  </sheetViews>
  <sheetFormatPr defaultRowHeight="14.4" x14ac:dyDescent="0.3"/>
  <cols>
    <col min="2" max="2" width="10.77734375" customWidth="1"/>
    <col min="3" max="3" width="4" customWidth="1"/>
    <col min="4" max="4" width="72.88671875" customWidth="1"/>
  </cols>
  <sheetData>
    <row r="1" spans="2:4" ht="15" thickBot="1" x14ac:dyDescent="0.35"/>
    <row r="2" spans="2:4" ht="15" thickBot="1" x14ac:dyDescent="0.35">
      <c r="B2" s="22">
        <v>47848</v>
      </c>
    </row>
    <row r="10" spans="2:4" x14ac:dyDescent="0.3">
      <c r="D10" s="46" t="s">
        <v>74</v>
      </c>
    </row>
    <row r="11" spans="2:4" ht="24.6" customHeight="1" x14ac:dyDescent="0.3">
      <c r="D11" s="37" t="str">
        <f ca="1">DATEDIF(TODAY(),B2,"y")&amp;" anni "&amp;DATEDIF(TODAY(),B2,"ym")&amp;" mesi "&amp;DATEDIF(TODAY(),B2,"md")&amp;" giorni "</f>
        <v xml:space="preserve">8 anni 2 mesi 10 giorni </v>
      </c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B2:J18"/>
  <sheetViews>
    <sheetView workbookViewId="0">
      <selection activeCell="H21" sqref="H21"/>
    </sheetView>
  </sheetViews>
  <sheetFormatPr defaultRowHeight="14.4" x14ac:dyDescent="0.3"/>
  <cols>
    <col min="2" max="2" width="10.109375" bestFit="1" customWidth="1"/>
    <col min="3" max="6" width="16.88671875" customWidth="1"/>
    <col min="7" max="7" width="3" customWidth="1"/>
    <col min="8" max="8" width="10.109375" bestFit="1" customWidth="1"/>
    <col min="9" max="9" width="9.21875" bestFit="1" customWidth="1"/>
  </cols>
  <sheetData>
    <row r="2" spans="2:10" x14ac:dyDescent="0.3">
      <c r="C2" s="30" t="s">
        <v>67</v>
      </c>
      <c r="D2" s="30" t="s">
        <v>66</v>
      </c>
      <c r="E2" s="30" t="s">
        <v>67</v>
      </c>
      <c r="F2" s="30" t="s">
        <v>66</v>
      </c>
      <c r="H2" s="41" t="s">
        <v>55</v>
      </c>
    </row>
    <row r="3" spans="2:10" x14ac:dyDescent="0.3">
      <c r="B3" s="28" t="s">
        <v>65</v>
      </c>
      <c r="C3" s="29">
        <v>0.3888888888888889</v>
      </c>
      <c r="D3" s="29">
        <v>0.54166666666666663</v>
      </c>
      <c r="E3" s="29">
        <v>0.58333333333333337</v>
      </c>
      <c r="F3" s="29">
        <v>0.75</v>
      </c>
      <c r="H3" s="38">
        <f>SUM(D3-C3+F3-E3)</f>
        <v>0.31944444444444431</v>
      </c>
    </row>
    <row r="4" spans="2:10" x14ac:dyDescent="0.3">
      <c r="B4" s="28" t="s">
        <v>64</v>
      </c>
      <c r="C4" s="29">
        <v>0.33333333333333331</v>
      </c>
      <c r="D4" s="29">
        <v>0.58333333333333337</v>
      </c>
      <c r="E4" s="23"/>
      <c r="F4" s="23"/>
      <c r="H4" s="38">
        <f t="shared" ref="H4:H9" si="0">SUM(D4-C4+F4-E4)</f>
        <v>0.25000000000000006</v>
      </c>
    </row>
    <row r="5" spans="2:10" x14ac:dyDescent="0.3">
      <c r="B5" s="28" t="s">
        <v>63</v>
      </c>
      <c r="C5" s="29">
        <v>0.38194444444444442</v>
      </c>
      <c r="D5" s="29">
        <v>0.54166666666666663</v>
      </c>
      <c r="E5" s="29">
        <v>0.58333333333333337</v>
      </c>
      <c r="F5" s="29">
        <v>0.75694444444444453</v>
      </c>
      <c r="H5" s="38">
        <f t="shared" si="0"/>
        <v>0.33333333333333337</v>
      </c>
    </row>
    <row r="6" spans="2:10" x14ac:dyDescent="0.3">
      <c r="B6" s="28" t="s">
        <v>62</v>
      </c>
      <c r="C6" s="29">
        <v>0.36805555555555558</v>
      </c>
      <c r="D6" s="29">
        <v>0.54861111111111105</v>
      </c>
      <c r="E6" s="29">
        <v>0.58333333333333337</v>
      </c>
      <c r="F6" s="29">
        <v>0.74305555555555547</v>
      </c>
      <c r="H6" s="38">
        <f t="shared" si="0"/>
        <v>0.34027777777777757</v>
      </c>
    </row>
    <row r="7" spans="2:10" x14ac:dyDescent="0.3">
      <c r="B7" s="28" t="s">
        <v>61</v>
      </c>
      <c r="C7" s="29">
        <v>0.38194444444444442</v>
      </c>
      <c r="D7" s="29">
        <v>0.54513888888888895</v>
      </c>
      <c r="E7" s="29">
        <v>0.58333333333333337</v>
      </c>
      <c r="F7" s="29">
        <v>0.75347222222222221</v>
      </c>
      <c r="H7" s="38">
        <f t="shared" si="0"/>
        <v>0.33333333333333337</v>
      </c>
    </row>
    <row r="8" spans="2:10" x14ac:dyDescent="0.3">
      <c r="B8" s="28" t="s">
        <v>60</v>
      </c>
      <c r="C8" s="29">
        <v>0.39583333333333331</v>
      </c>
      <c r="D8" s="29">
        <v>0.54166666666666663</v>
      </c>
      <c r="E8" s="23"/>
      <c r="F8" s="23"/>
      <c r="H8" s="38">
        <f t="shared" si="0"/>
        <v>0.14583333333333331</v>
      </c>
    </row>
    <row r="9" spans="2:10" x14ac:dyDescent="0.3">
      <c r="B9" s="28" t="s">
        <v>59</v>
      </c>
      <c r="C9" s="23"/>
      <c r="D9" s="23"/>
      <c r="E9" s="23"/>
      <c r="F9" s="23"/>
      <c r="H9" s="38">
        <f t="shared" si="0"/>
        <v>0</v>
      </c>
    </row>
    <row r="11" spans="2:10" x14ac:dyDescent="0.3">
      <c r="F11" s="24" t="s">
        <v>58</v>
      </c>
      <c r="H11" s="39">
        <f>SUM(H3:H9)</f>
        <v>1.7222222222222221</v>
      </c>
      <c r="J11" s="35" t="s">
        <v>75</v>
      </c>
    </row>
    <row r="12" spans="2:10" x14ac:dyDescent="0.3">
      <c r="H12" s="40">
        <f>H11*24</f>
        <v>41.333333333333329</v>
      </c>
      <c r="J12" s="35" t="s">
        <v>76</v>
      </c>
    </row>
    <row r="13" spans="2:10" x14ac:dyDescent="0.3">
      <c r="F13" s="27"/>
      <c r="H13" s="27"/>
    </row>
    <row r="14" spans="2:10" x14ac:dyDescent="0.3">
      <c r="E14" s="26" t="s">
        <v>57</v>
      </c>
      <c r="F14" s="25">
        <v>17.5</v>
      </c>
      <c r="H14" s="45">
        <f>F14*36</f>
        <v>630</v>
      </c>
    </row>
    <row r="15" spans="2:10" x14ac:dyDescent="0.3">
      <c r="E15" s="26" t="s">
        <v>56</v>
      </c>
      <c r="F15" s="25">
        <v>19</v>
      </c>
      <c r="H15" s="45">
        <f>(H12-36)*F15</f>
        <v>101.33333333333324</v>
      </c>
    </row>
    <row r="17" spans="6:9" x14ac:dyDescent="0.3">
      <c r="I17" s="36"/>
    </row>
    <row r="18" spans="6:9" x14ac:dyDescent="0.3">
      <c r="F18" s="43" t="s">
        <v>55</v>
      </c>
      <c r="H18" s="42">
        <f>SUM(H14:H15)</f>
        <v>731.33333333333326</v>
      </c>
      <c r="I18" s="44">
        <f>IF(H12&gt;36,F14*36+(H12-36)*F15,H12*F14)</f>
        <v>731.33333333333326</v>
      </c>
    </row>
  </sheetData>
  <pageMargins left="0.7" right="0.7" top="0.75" bottom="0.75" header="0.3" footer="0.3"/>
  <pageSetup paperSize="9" orientation="portrait" horizontalDpi="300" verticalDpi="30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"/>
  <sheetViews>
    <sheetView zoomScale="30" zoomScaleNormal="30" workbookViewId="0">
      <selection activeCell="BN123" sqref="BN123"/>
    </sheetView>
  </sheetViews>
  <sheetFormatPr defaultRowHeight="14.4" x14ac:dyDescent="0.3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Fogli di lavoro</vt:lpstr>
      </vt:variant>
      <vt:variant>
        <vt:i4>8</vt:i4>
      </vt:variant>
    </vt:vector>
  </HeadingPairs>
  <TitlesOfParts>
    <vt:vector size="8" baseType="lpstr">
      <vt:lpstr>Aumento Annuale Stipendi </vt:lpstr>
      <vt:lpstr>Rapp Anz.Lav  Stip</vt:lpstr>
      <vt:lpstr>Rapp Anz Lav Stip</vt:lpstr>
      <vt:lpstr>Esercizio 1</vt:lpstr>
      <vt:lpstr>Esercizio 2a</vt:lpstr>
      <vt:lpstr>Esercizio 2b</vt:lpstr>
      <vt:lpstr>Esercizio 3 </vt:lpstr>
      <vt:lpstr>DB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2022-08-31T13:59:48Z</dcterms:created>
  <dcterms:modified xsi:type="dcterms:W3CDTF">2022-10-21T15:20:43Z</dcterms:modified>
</cp:coreProperties>
</file>